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2.ALL DATA\ANTONIA STAR DIAM\14.Files\"/>
    </mc:Choice>
  </mc:AlternateContent>
  <xr:revisionPtr revIDLastSave="0" documentId="13_ncr:1_{65F2C157-0C74-4679-BA90-C965782EFAC2}" xr6:coauthVersionLast="47" xr6:coauthVersionMax="47" xr10:uidLastSave="{00000000-0000-0000-0000-000000000000}"/>
  <bookViews>
    <workbookView xWindow="-108" yWindow="-108" windowWidth="23256" windowHeight="12456" xr2:uid="{EF09B7F2-7AC6-4B64-9168-B3F8AB8F73FA}"/>
  </bookViews>
  <sheets>
    <sheet name="Loo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Q7" i="1"/>
  <c r="N7" i="1"/>
  <c r="M7" i="1"/>
  <c r="I7" i="1"/>
  <c r="H7" i="1"/>
  <c r="G7" i="1"/>
  <c r="P3" i="1"/>
  <c r="S3" i="1" s="1"/>
  <c r="S7" i="1" s="1"/>
  <c r="R11" i="1" s="1"/>
  <c r="O3" i="1"/>
  <c r="O7" i="1" s="1"/>
  <c r="R10" i="1" s="1"/>
  <c r="K3" i="1"/>
  <c r="K7" i="1" s="1"/>
  <c r="F3" i="1"/>
  <c r="P7" i="1" l="1"/>
  <c r="S10" i="1"/>
  <c r="R12" i="1"/>
  <c r="S12" i="1" s="1"/>
  <c r="S11" i="1"/>
  <c r="S13" i="1" l="1"/>
  <c r="R13" i="1"/>
</calcChain>
</file>

<file path=xl/sharedStrings.xml><?xml version="1.0" encoding="utf-8"?>
<sst xmlns="http://schemas.openxmlformats.org/spreadsheetml/2006/main" count="36" uniqueCount="36">
  <si>
    <t>Diamond Cost</t>
  </si>
  <si>
    <t>Labour Amount</t>
  </si>
  <si>
    <t>Sr.</t>
  </si>
  <si>
    <t>Mm</t>
  </si>
  <si>
    <t>ITEM</t>
  </si>
  <si>
    <t>Parcel Id</t>
  </si>
  <si>
    <t>SIZE</t>
  </si>
  <si>
    <t>Avg</t>
  </si>
  <si>
    <t>Pcs</t>
  </si>
  <si>
    <t>Cts</t>
  </si>
  <si>
    <t>Col-Clarity</t>
  </si>
  <si>
    <t>Cost/ct</t>
  </si>
  <si>
    <t>Diam Cost</t>
  </si>
  <si>
    <t>Gross Gm</t>
  </si>
  <si>
    <t>Net  Gm</t>
  </si>
  <si>
    <t>Labour 6.00$</t>
  </si>
  <si>
    <t xml:space="preserve">Set </t>
  </si>
  <si>
    <t xml:space="preserve">Rodium </t>
  </si>
  <si>
    <t xml:space="preserve"> Total $</t>
  </si>
  <si>
    <t>Mfg Date</t>
  </si>
  <si>
    <t>2.91-3.05</t>
  </si>
  <si>
    <t>Tennis Braclet Round</t>
  </si>
  <si>
    <t>Rounds</t>
  </si>
  <si>
    <t>+12-12.50</t>
  </si>
  <si>
    <t>Total</t>
  </si>
  <si>
    <t>(1+2+3)</t>
  </si>
  <si>
    <t>Labour</t>
  </si>
  <si>
    <t>Vat 5%</t>
  </si>
  <si>
    <t>Total :</t>
  </si>
  <si>
    <t>USD</t>
  </si>
  <si>
    <t>AED</t>
  </si>
  <si>
    <t>Silver/Gm</t>
  </si>
  <si>
    <t xml:space="preserve">Silver Rate : </t>
  </si>
  <si>
    <t>Silver</t>
  </si>
  <si>
    <t>LGD-1:- Look Pending</t>
  </si>
  <si>
    <t>Silver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</si>
</sst>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"/>
    <numFmt numFmtId="166" formatCode="[$$-1009]#,##0.00"/>
  </numFmts>
  <fonts count="12" x14ac:knownFonts="1">
    <font>
      <sz val="11"/>
      <color theme="1"/>
      <name val="Calibri"/>
      <family val="2"/>
      <scheme val="minor"/>
    </font>
    <font>
      <b/>
      <sz val="9"/>
      <color rgb="FF007BB8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sz val="9"/>
      <color rgb="FF33CC33"/>
      <name val="Cambria"/>
      <family val="1"/>
    </font>
    <font>
      <b/>
      <sz val="9"/>
      <color rgb="FFFF0000"/>
      <name val="Cambria"/>
      <family val="1"/>
    </font>
    <font>
      <b/>
      <sz val="9"/>
      <name val="Cambria"/>
      <family val="1"/>
    </font>
    <font>
      <sz val="9"/>
      <color rgb="FF33CC33"/>
      <name val="Cambria"/>
      <family val="1"/>
    </font>
    <font>
      <b/>
      <sz val="9"/>
      <color rgb="FFED0000"/>
      <name val="Cambria"/>
      <family val="1"/>
    </font>
    <font>
      <sz val="9"/>
      <color rgb="FF007BB8"/>
      <name val="Cambria"/>
      <family val="1"/>
    </font>
    <font>
      <sz val="9"/>
      <color rgb="FFFF0000"/>
      <name val="Cambria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2" fontId="6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166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5" fontId="3" fillId="0" borderId="0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Border="1"/>
    <xf numFmtId="15" fontId="11" fillId="0" borderId="0" xfId="0" applyNumberFormat="1" applyFont="1"/>
  </cellXfs>
  <cellStyles count="1">
    <cellStyle name="Normal" xfId="0" builtinId="0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166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7BB8"/>
        <name val="Cambria"/>
        <family val="1"/>
        <scheme val="none"/>
      </font>
      <numFmt numFmtId="166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5" formatCode="0.000"/>
      <fill>
        <patternFill patternType="solid">
          <fgColor indexed="64"/>
          <bgColor rgb="FFCCFF6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166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166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166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164" formatCode="&quot;$&quot;#,##0.00"/>
      <fill>
        <patternFill patternType="none"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164" formatCode="&quot;$&quot;#,##0.00"/>
      <fill>
        <patternFill patternType="none"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rgb="FF007BB8"/>
        <name val="Cambria"/>
        <family val="1"/>
        <scheme val="none"/>
      </font>
      <numFmt numFmtId="166" formatCode="[$$-1009]#,##0.00"/>
      <fill>
        <patternFill patternType="none"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rgb="FF007BB8"/>
        <name val="Cambria"/>
        <family val="1"/>
        <scheme val="none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BB8"/>
        <name val="Cambria"/>
        <family val="1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BB8"/>
        <name val="Cambria"/>
        <family val="1"/>
        <scheme val="none"/>
      </font>
      <numFmt numFmtId="166" formatCode="[$$-10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166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166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5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E6EDDB-54D5-4CDB-B2D2-4F289DF508A4}" name="Table424445464850525354555758596063646669717374808283" displayName="Table424445464850525354555758596063646669717374808283" ref="A2:T7" totalsRowCount="1" headerRowDxfId="22" dataDxfId="20" totalsRowDxfId="21" headerRowBorderDxfId="44" tableBorderDxfId="45" totalsRowBorderDxfId="43">
  <autoFilter ref="A2:T6" xr:uid="{10AC672E-5CA8-4EB2-A20D-58AE35652EA9}"/>
  <tableColumns count="20">
    <tableColumn id="1" xr3:uid="{9E79D10F-0666-4FF9-AC98-8B5CE6B105E4}" name="Sr." totalsRowLabel="Total" dataDxfId="42" totalsRowDxfId="19"/>
    <tableColumn id="2" xr3:uid="{EA5AA9FC-C274-4733-8AC5-346F8BBB588F}" name="Mm" dataDxfId="41" totalsRowDxfId="18"/>
    <tableColumn id="3" xr3:uid="{82ABEA6F-CE0E-4D17-8932-427B1E531FFE}" name="ITEM" dataDxfId="40" totalsRowDxfId="17"/>
    <tableColumn id="4" xr3:uid="{1EEAD886-7DA6-442E-8B81-16FD9AD37FED}" name="Parcel Id" dataDxfId="39" totalsRowDxfId="16"/>
    <tableColumn id="5" xr3:uid="{758CEC76-F281-4455-AE85-76E99640414C}" name="SIZE" dataDxfId="38" totalsRowDxfId="15"/>
    <tableColumn id="6" xr3:uid="{39E7DFD5-3A59-4E6B-A021-02EA43CE681D}" name="Avg" dataDxfId="37" totalsRowDxfId="14"/>
    <tableColumn id="7" xr3:uid="{226685AB-FD9C-4918-8452-9A82F59BB13F}" name="Pcs" totalsRowFunction="sum" dataDxfId="36" totalsRowDxfId="13"/>
    <tableColumn id="8" xr3:uid="{4428548B-1738-4424-921F-AB1C41F3D2F1}" name="Cts" totalsRowFunction="sum" dataDxfId="35" totalsRowDxfId="12"/>
    <tableColumn id="9" xr3:uid="{602DFA06-4975-4F2A-AF88-11D734367A31}" name="Col-Clarity" totalsRowFunction="sum" dataDxfId="34" totalsRowDxfId="11"/>
    <tableColumn id="10" xr3:uid="{468E5C70-46CD-43F1-96FD-2C66950BBA08}" name="Cost/ct" dataDxfId="33" totalsRowDxfId="10"/>
    <tableColumn id="20" xr3:uid="{C04799A5-3FE8-4814-B16D-12B482198812}" name="Diam Cost" totalsRowFunction="sum" dataDxfId="32" totalsRowDxfId="9"/>
    <tableColumn id="11" xr3:uid="{C9B80CB8-7C41-43C1-A2E2-BA7D563472A1}" name="Silver/Gm" dataDxfId="31" totalsRowDxfId="8"/>
    <tableColumn id="12" xr3:uid="{CDB3A6DB-0264-44FA-B7A0-6918EAD370EB}" name="Gross Gm" totalsRowFunction="sum" dataDxfId="30" totalsRowDxfId="7"/>
    <tableColumn id="13" xr3:uid="{FC069E82-6CA2-47C2-9E6D-2E207B3FFDAB}" name="Net  Gm" totalsRowFunction="sum" dataDxfId="29" totalsRowDxfId="6"/>
    <tableColumn id="14" xr3:uid="{3D5917AC-E302-4494-B0A2-F8CB2F7B46FE}" name="Silver Total" totalsRowFunction="sum" dataDxfId="28" totalsRowDxfId="5"/>
    <tableColumn id="15" xr3:uid="{9658BC41-6E46-4E25-A604-03DCA9B056F8}" name="Labour 6.00$" totalsRowFunction="sum" dataDxfId="27" totalsRowDxfId="4"/>
    <tableColumn id="16" xr3:uid="{0FA29786-A209-403A-A0E6-2195B7F965C7}" name="Set " totalsRowFunction="sum" dataDxfId="26" totalsRowDxfId="3"/>
    <tableColumn id="17" xr3:uid="{C910E419-171C-43C8-94C9-59EAE0F6C429}" name="Rodium " totalsRowFunction="sum" dataDxfId="25" totalsRowDxfId="2"/>
    <tableColumn id="18" xr3:uid="{BD34CC49-4D50-4F8C-B9BF-312558184D0F}" name=" Total $" totalsRowFunction="sum" dataDxfId="24" totalsRowDxfId="1"/>
    <tableColumn id="19" xr3:uid="{6951611F-BCD0-4C13-93B4-40AB42A61EA6}" name="Mfg Date" dataDxfId="23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9155-199F-4AC0-AB34-E371277BF0F2}">
  <dimension ref="A1:T20"/>
  <sheetViews>
    <sheetView tabSelected="1" workbookViewId="0">
      <selection activeCell="O16" sqref="O16"/>
    </sheetView>
  </sheetViews>
  <sheetFormatPr defaultRowHeight="16.95" customHeight="1" x14ac:dyDescent="0.25"/>
  <cols>
    <col min="1" max="1" width="5.21875" style="81" customWidth="1"/>
    <col min="2" max="2" width="8.6640625" style="81" bestFit="1" customWidth="1"/>
    <col min="3" max="3" width="24.21875" style="81" bestFit="1" customWidth="1"/>
    <col min="4" max="4" width="10" style="81" customWidth="1"/>
    <col min="5" max="5" width="9" style="81" bestFit="1" customWidth="1"/>
    <col min="6" max="6" width="7.21875" style="81" customWidth="1"/>
    <col min="7" max="7" width="6" style="81" customWidth="1"/>
    <col min="8" max="8" width="6.21875" style="81" customWidth="1"/>
    <col min="9" max="10" width="8.88671875" style="81"/>
    <col min="11" max="11" width="12.109375" style="81" customWidth="1"/>
    <col min="12" max="13" width="8" style="81" customWidth="1"/>
    <col min="14" max="14" width="8.88671875" style="81"/>
    <col min="15" max="15" width="8.44140625" style="81" customWidth="1"/>
    <col min="16" max="19" width="8.88671875" style="81"/>
    <col min="20" max="20" width="10.109375" style="81" customWidth="1"/>
    <col min="21" max="16384" width="8.88671875" style="81"/>
  </cols>
  <sheetData>
    <row r="1" spans="1:20" s="16" customFormat="1" ht="16.95" customHeight="1" x14ac:dyDescent="0.3">
      <c r="C1" s="17" t="s">
        <v>34</v>
      </c>
      <c r="J1" s="18" t="s">
        <v>0</v>
      </c>
      <c r="K1" s="19"/>
      <c r="L1" s="1" t="s">
        <v>32</v>
      </c>
      <c r="M1" s="2"/>
      <c r="N1" s="2"/>
      <c r="O1" s="3"/>
      <c r="P1" s="20" t="s">
        <v>1</v>
      </c>
      <c r="Q1" s="21"/>
      <c r="R1" s="21"/>
      <c r="S1" s="22"/>
      <c r="T1" s="23"/>
    </row>
    <row r="2" spans="1:20" s="16" customFormat="1" ht="16.95" customHeight="1" x14ac:dyDescent="0.3">
      <c r="A2" s="24" t="s">
        <v>2</v>
      </c>
      <c r="B2" s="25" t="s">
        <v>3</v>
      </c>
      <c r="C2" s="26" t="s">
        <v>4</v>
      </c>
      <c r="D2" s="25" t="s">
        <v>5</v>
      </c>
      <c r="E2" s="27" t="s">
        <v>6</v>
      </c>
      <c r="F2" s="28" t="s">
        <v>7</v>
      </c>
      <c r="G2" s="25" t="s">
        <v>8</v>
      </c>
      <c r="H2" s="25" t="s">
        <v>9</v>
      </c>
      <c r="I2" s="26" t="s">
        <v>10</v>
      </c>
      <c r="J2" s="29" t="s">
        <v>11</v>
      </c>
      <c r="K2" s="29" t="s">
        <v>12</v>
      </c>
      <c r="L2" s="30" t="s">
        <v>31</v>
      </c>
      <c r="M2" s="31" t="s">
        <v>13</v>
      </c>
      <c r="N2" s="32" t="s">
        <v>14</v>
      </c>
      <c r="O2" s="30" t="s">
        <v>35</v>
      </c>
      <c r="P2" s="33" t="s">
        <v>15</v>
      </c>
      <c r="Q2" s="34" t="s">
        <v>16</v>
      </c>
      <c r="R2" s="34" t="s">
        <v>17</v>
      </c>
      <c r="S2" s="34" t="s">
        <v>18</v>
      </c>
      <c r="T2" s="35" t="s">
        <v>19</v>
      </c>
    </row>
    <row r="3" spans="1:20" s="16" customFormat="1" ht="16.95" customHeight="1" x14ac:dyDescent="0.3">
      <c r="A3" s="36">
        <v>1</v>
      </c>
      <c r="B3" s="37" t="s">
        <v>20</v>
      </c>
      <c r="C3" s="38" t="s">
        <v>21</v>
      </c>
      <c r="D3" s="39" t="s">
        <v>22</v>
      </c>
      <c r="E3" s="40" t="s">
        <v>23</v>
      </c>
      <c r="F3" s="41">
        <f>Table424445464850525354555758596063646669717374808283[[#This Row],[Cts]]/Table424445464850525354555758596063646669717374808283[[#This Row],[Pcs]]</f>
        <v>0.10592592592592592</v>
      </c>
      <c r="G3" s="4">
        <v>54</v>
      </c>
      <c r="H3" s="42">
        <v>5.72</v>
      </c>
      <c r="I3" s="43"/>
      <c r="J3" s="44"/>
      <c r="K3" s="44">
        <f>Table424445464850525354555758596063646669717374808283[[#This Row],[Cost/ct]]*Table424445464850525354555758596063646669717374808283[[#This Row],[Cts]]</f>
        <v>0</v>
      </c>
      <c r="L3" s="45"/>
      <c r="M3" s="46">
        <v>7.3</v>
      </c>
      <c r="N3" s="47">
        <v>6.1559999999999997</v>
      </c>
      <c r="O3" s="48">
        <f>Table424445464850525354555758596063646669717374808283[[#This Row],[Net  Gm]]*Table424445464850525354555758596063646669717374808283[[#This Row],[Silver/Gm]]</f>
        <v>0</v>
      </c>
      <c r="P3" s="49">
        <f>6*Table424445464850525354555758596063646669717374808283[[#This Row],[Net  Gm]]</f>
        <v>36.936</v>
      </c>
      <c r="Q3" s="49">
        <v>0</v>
      </c>
      <c r="R3" s="49">
        <v>0</v>
      </c>
      <c r="S3" s="50">
        <f>Table424445464850525354555758596063646669717374808283[[#This Row],[Rodium ]]+Table424445464850525354555758596063646669717374808283[[#This Row],[Set ]]+Table424445464850525354555758596063646669717374808283[[#This Row],[Labour 6.00$]]</f>
        <v>36.936</v>
      </c>
      <c r="T3" s="51">
        <v>46062</v>
      </c>
    </row>
    <row r="4" spans="1:20" s="16" customFormat="1" ht="16.95" customHeight="1" x14ac:dyDescent="0.3">
      <c r="A4" s="36"/>
      <c r="B4" s="37"/>
      <c r="C4" s="38"/>
      <c r="D4" s="4"/>
      <c r="E4" s="40"/>
      <c r="F4" s="41"/>
      <c r="G4" s="4"/>
      <c r="H4" s="42"/>
      <c r="I4" s="38"/>
      <c r="J4" s="44"/>
      <c r="K4" s="44"/>
      <c r="L4" s="45"/>
      <c r="M4" s="46"/>
      <c r="N4" s="52"/>
      <c r="O4" s="53"/>
      <c r="P4" s="54"/>
      <c r="Q4" s="49"/>
      <c r="R4" s="49"/>
      <c r="S4" s="50"/>
      <c r="T4" s="55"/>
    </row>
    <row r="5" spans="1:20" s="16" customFormat="1" ht="16.95" customHeight="1" x14ac:dyDescent="0.3">
      <c r="A5" s="36"/>
      <c r="B5" s="37"/>
      <c r="C5" s="38"/>
      <c r="D5" s="4"/>
      <c r="E5" s="40"/>
      <c r="F5" s="41"/>
      <c r="G5" s="4"/>
      <c r="H5" s="42"/>
      <c r="I5" s="38"/>
      <c r="J5" s="44"/>
      <c r="K5" s="44"/>
      <c r="L5" s="45"/>
      <c r="M5" s="46"/>
      <c r="N5" s="52"/>
      <c r="O5" s="53"/>
      <c r="P5" s="54"/>
      <c r="Q5" s="49"/>
      <c r="R5" s="49"/>
      <c r="S5" s="50"/>
      <c r="T5" s="55"/>
    </row>
    <row r="6" spans="1:20" s="16" customFormat="1" ht="16.95" customHeight="1" x14ac:dyDescent="0.3">
      <c r="A6" s="36"/>
      <c r="B6" s="37"/>
      <c r="C6" s="38"/>
      <c r="D6" s="4"/>
      <c r="E6" s="40"/>
      <c r="F6" s="41"/>
      <c r="G6" s="4"/>
      <c r="H6" s="42"/>
      <c r="I6" s="38"/>
      <c r="J6" s="44"/>
      <c r="K6" s="44"/>
      <c r="L6" s="45"/>
      <c r="M6" s="46"/>
      <c r="N6" s="52"/>
      <c r="O6" s="53"/>
      <c r="P6" s="54"/>
      <c r="Q6" s="49"/>
      <c r="R6" s="49"/>
      <c r="S6" s="50"/>
      <c r="T6" s="55"/>
    </row>
    <row r="7" spans="1:20" s="16" customFormat="1" ht="16.95" customHeight="1" x14ac:dyDescent="0.3">
      <c r="A7" s="56" t="s">
        <v>24</v>
      </c>
      <c r="B7" s="57"/>
      <c r="C7" s="58"/>
      <c r="D7" s="59"/>
      <c r="E7" s="59"/>
      <c r="F7" s="59"/>
      <c r="G7" s="59">
        <f>SUBTOTAL(109,Table424445464850525354555758596063646669717374808283[Pcs])</f>
        <v>54</v>
      </c>
      <c r="H7" s="60">
        <f>SUBTOTAL(109,Table424445464850525354555758596063646669717374808283[Cts])</f>
        <v>5.72</v>
      </c>
      <c r="I7" s="61">
        <f>SUBTOTAL(109,Table424445464850525354555758596063646669717374808283[Col-Clarity])</f>
        <v>0</v>
      </c>
      <c r="J7" s="62"/>
      <c r="K7" s="61">
        <f>SUBTOTAL(109,Table424445464850525354555758596063646669717374808283[Diam Cost])</f>
        <v>0</v>
      </c>
      <c r="L7" s="59"/>
      <c r="M7" s="60">
        <f>SUBTOTAL(109,Table424445464850525354555758596063646669717374808283[Gross Gm])</f>
        <v>7.3</v>
      </c>
      <c r="N7" s="63">
        <f>SUBTOTAL(109,Table424445464850525354555758596063646669717374808283[Net  Gm])</f>
        <v>6.1559999999999997</v>
      </c>
      <c r="O7" s="48">
        <f>SUBTOTAL(109,Table424445464850525354555758596063646669717374808283[Silver Total])</f>
        <v>0</v>
      </c>
      <c r="P7" s="54">
        <f>SUBTOTAL(109,Table424445464850525354555758596063646669717374808283[Labour 6.00$])</f>
        <v>36.936</v>
      </c>
      <c r="Q7" s="49">
        <f>SUBTOTAL(109,Table424445464850525354555758596063646669717374808283[[Set ]])</f>
        <v>0</v>
      </c>
      <c r="R7" s="54">
        <f>SUBTOTAL(109,Table424445464850525354555758596063646669717374808283[[Rodium ]])</f>
        <v>0</v>
      </c>
      <c r="S7" s="50">
        <f>SUBTOTAL(109,Table424445464850525354555758596063646669717374808283[ Total $])</f>
        <v>36.936</v>
      </c>
      <c r="T7" s="51"/>
    </row>
    <row r="8" spans="1:20" s="16" customFormat="1" ht="16.95" customHeight="1" x14ac:dyDescent="0.3">
      <c r="M8" s="64"/>
      <c r="N8" s="64"/>
      <c r="O8" s="65"/>
      <c r="P8" s="65">
        <v>1</v>
      </c>
      <c r="Q8" s="65">
        <v>2</v>
      </c>
      <c r="R8" s="16">
        <v>3</v>
      </c>
      <c r="S8" s="16" t="s">
        <v>25</v>
      </c>
    </row>
    <row r="9" spans="1:20" s="16" customFormat="1" ht="16.95" customHeight="1" x14ac:dyDescent="0.3">
      <c r="A9" s="66"/>
      <c r="B9" s="5"/>
      <c r="C9" s="15"/>
      <c r="D9" s="15"/>
      <c r="E9" s="15"/>
      <c r="F9" s="15"/>
      <c r="G9" s="66"/>
      <c r="H9" s="66"/>
      <c r="I9" s="67"/>
      <c r="J9" s="67"/>
      <c r="K9" s="68"/>
      <c r="L9" s="69"/>
    </row>
    <row r="10" spans="1:20" s="16" customFormat="1" ht="16.95" customHeight="1" x14ac:dyDescent="0.3">
      <c r="A10" s="66"/>
      <c r="B10" s="5"/>
      <c r="C10" s="5"/>
      <c r="D10" s="6"/>
      <c r="E10" s="6"/>
      <c r="F10" s="6"/>
      <c r="G10" s="66"/>
      <c r="H10" s="66"/>
      <c r="I10" s="70"/>
      <c r="J10" s="70"/>
      <c r="K10" s="71"/>
      <c r="Q10" s="4" t="s">
        <v>33</v>
      </c>
      <c r="R10" s="39">
        <f>Table424445464850525354555758596063646669717374808283[[#Totals],[Silver Total]]</f>
        <v>0</v>
      </c>
      <c r="S10" s="72">
        <f>R10*3.6725</f>
        <v>0</v>
      </c>
    </row>
    <row r="11" spans="1:20" s="16" customFormat="1" ht="16.95" customHeight="1" x14ac:dyDescent="0.3">
      <c r="B11" s="6"/>
      <c r="C11" s="7"/>
      <c r="D11" s="8"/>
      <c r="E11" s="9"/>
      <c r="F11" s="8"/>
      <c r="I11" s="73"/>
      <c r="J11" s="70"/>
      <c r="K11" s="71"/>
      <c r="L11" s="66"/>
      <c r="M11" s="66"/>
      <c r="N11" s="66"/>
      <c r="O11" s="66"/>
      <c r="Q11" s="4" t="s">
        <v>26</v>
      </c>
      <c r="R11" s="74">
        <f>Table424445464850525354555758596063646669717374808283[[#Totals],[ Total $]]</f>
        <v>36.936</v>
      </c>
      <c r="S11" s="72">
        <f>R11*3.6725</f>
        <v>135.64746</v>
      </c>
    </row>
    <row r="12" spans="1:20" s="16" customFormat="1" ht="16.95" customHeight="1" x14ac:dyDescent="0.3">
      <c r="B12" s="75"/>
      <c r="C12" s="10"/>
      <c r="D12" s="10"/>
      <c r="E12" s="10"/>
      <c r="F12" s="11"/>
      <c r="I12" s="73"/>
      <c r="J12" s="70"/>
      <c r="K12" s="71"/>
      <c r="Q12" s="4" t="s">
        <v>27</v>
      </c>
      <c r="R12" s="74">
        <f>R11*5%</f>
        <v>1.8468</v>
      </c>
      <c r="S12" s="72">
        <f>R12*3.6725</f>
        <v>6.7823729999999998</v>
      </c>
    </row>
    <row r="13" spans="1:20" s="16" customFormat="1" ht="16.95" customHeight="1" x14ac:dyDescent="0.3">
      <c r="B13" s="75"/>
      <c r="C13" s="14"/>
      <c r="D13" s="14"/>
      <c r="E13" s="14"/>
      <c r="F13" s="12"/>
      <c r="I13" s="73"/>
      <c r="J13" s="70"/>
      <c r="K13" s="71"/>
      <c r="Q13" s="76" t="s">
        <v>28</v>
      </c>
      <c r="R13" s="77">
        <f>R10+R11+R12</f>
        <v>38.782800000000002</v>
      </c>
      <c r="S13" s="78">
        <f>S10+S11+S12</f>
        <v>142.429833</v>
      </c>
    </row>
    <row r="14" spans="1:20" s="16" customFormat="1" ht="16.95" customHeight="1" x14ac:dyDescent="0.3">
      <c r="B14" s="6"/>
      <c r="C14" s="14"/>
      <c r="D14" s="14"/>
      <c r="E14" s="14"/>
      <c r="F14" s="13"/>
      <c r="I14" s="79"/>
      <c r="J14" s="80"/>
      <c r="K14" s="80"/>
      <c r="Q14" s="4"/>
      <c r="R14" s="4" t="s">
        <v>29</v>
      </c>
      <c r="S14" s="4" t="s">
        <v>30</v>
      </c>
    </row>
    <row r="15" spans="1:20" s="16" customFormat="1" ht="16.95" customHeight="1" x14ac:dyDescent="0.3">
      <c r="B15" s="6"/>
      <c r="C15" s="6"/>
      <c r="D15" s="6"/>
      <c r="E15" s="6"/>
      <c r="F15" s="6"/>
      <c r="I15" s="73"/>
      <c r="J15" s="73"/>
      <c r="K15" s="73"/>
    </row>
    <row r="16" spans="1:20" s="16" customFormat="1" ht="16.95" customHeight="1" x14ac:dyDescent="0.3">
      <c r="B16" s="6"/>
      <c r="C16" s="6"/>
      <c r="D16" s="6"/>
      <c r="E16" s="6"/>
      <c r="F16" s="6"/>
      <c r="I16" s="73"/>
      <c r="J16" s="73"/>
      <c r="K16" s="73"/>
    </row>
    <row r="17" spans="2:11" ht="16.95" customHeight="1" x14ac:dyDescent="0.25">
      <c r="B17" s="82"/>
      <c r="C17" s="82"/>
      <c r="D17" s="82"/>
      <c r="E17" s="82"/>
      <c r="F17" s="82"/>
      <c r="I17" s="83"/>
      <c r="J17" s="83"/>
      <c r="K17" s="83"/>
    </row>
    <row r="18" spans="2:11" ht="16.95" customHeight="1" x14ac:dyDescent="0.25">
      <c r="I18" s="83"/>
      <c r="J18" s="83"/>
      <c r="K18" s="83"/>
    </row>
    <row r="20" spans="2:11" ht="16.95" customHeight="1" x14ac:dyDescent="0.25">
      <c r="D20" s="84"/>
    </row>
  </sheetData>
  <mergeCells count="4">
    <mergeCell ref="J1:K1"/>
    <mergeCell ref="L1:O1"/>
    <mergeCell ref="P1:S1"/>
    <mergeCell ref="M8:N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dcterms:created xsi:type="dcterms:W3CDTF">2026-02-10T08:27:19Z</dcterms:created>
  <dcterms:modified xsi:type="dcterms:W3CDTF">2026-02-10T10:02:11Z</dcterms:modified>
</cp:coreProperties>
</file>