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03\new data important\2.ALL DATA\ANTONIA STAR DIAM\14.Files\"/>
    </mc:Choice>
  </mc:AlternateContent>
  <xr:revisionPtr revIDLastSave="0" documentId="13_ncr:1_{C6CF3108-F68F-42DE-9C78-AF3D5D4D1754}" xr6:coauthVersionLast="47" xr6:coauthVersionMax="47" xr10:uidLastSave="{00000000-0000-0000-0000-000000000000}"/>
  <bookViews>
    <workbookView xWindow="-108" yWindow="-108" windowWidth="23256" windowHeight="12456" xr2:uid="{15896CB3-6B90-40C3-8728-61A50245D1C2}"/>
  </bookViews>
  <sheets>
    <sheet name="13 June 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1" l="1"/>
  <c r="Y18" i="1"/>
  <c r="R18" i="1"/>
  <c r="P18" i="1"/>
  <c r="O18" i="1"/>
  <c r="I18" i="1"/>
  <c r="H18" i="1"/>
  <c r="E18" i="1"/>
  <c r="A18" i="1"/>
  <c r="Q3" i="1"/>
  <c r="Q18" i="1" s="1"/>
  <c r="L3" i="1"/>
  <c r="G3" i="1"/>
  <c r="Q20" i="1" l="1"/>
  <c r="Q21" i="1" s="1"/>
  <c r="U18" i="1"/>
  <c r="T18" i="1"/>
  <c r="L18" i="1"/>
  <c r="K18" i="1" s="1"/>
</calcChain>
</file>

<file path=xl/sharedStrings.xml><?xml version="1.0" encoding="utf-8"?>
<sst xmlns="http://schemas.openxmlformats.org/spreadsheetml/2006/main" count="41" uniqueCount="38">
  <si>
    <t>Diamond Cost</t>
  </si>
  <si>
    <t>Cert Cost</t>
  </si>
  <si>
    <t>T.Cost</t>
  </si>
  <si>
    <t>Sr.</t>
  </si>
  <si>
    <t>Shape</t>
  </si>
  <si>
    <t>ITEM</t>
  </si>
  <si>
    <t>Parcel Id</t>
  </si>
  <si>
    <t>Cert Num</t>
  </si>
  <si>
    <t>Size</t>
  </si>
  <si>
    <t>Avg</t>
  </si>
  <si>
    <t>Pcs</t>
  </si>
  <si>
    <t>Cts</t>
  </si>
  <si>
    <t>Col-Clarity</t>
  </si>
  <si>
    <t>Cost/ct</t>
  </si>
  <si>
    <t>Diam Cost</t>
  </si>
  <si>
    <t>Manuf.Details</t>
  </si>
  <si>
    <t>Gross Gm</t>
  </si>
  <si>
    <t>Net  Gm</t>
  </si>
  <si>
    <t xml:space="preserve">Labour </t>
  </si>
  <si>
    <t>Lab Inv</t>
  </si>
  <si>
    <t xml:space="preserve"> Total Cost $</t>
  </si>
  <si>
    <t>Sales Cust</t>
  </si>
  <si>
    <t>Invoice</t>
  </si>
  <si>
    <t>Date</t>
  </si>
  <si>
    <t>Consider</t>
  </si>
  <si>
    <t>Rounds</t>
  </si>
  <si>
    <t>Avg/ct</t>
  </si>
  <si>
    <t>Lab Cost</t>
  </si>
  <si>
    <t xml:space="preserve">Gold + Labour $ </t>
  </si>
  <si>
    <t>(D+G+L+C)</t>
  </si>
  <si>
    <t>Average/Gm</t>
  </si>
  <si>
    <t>Tennis Braclet Round</t>
  </si>
  <si>
    <t>+12-12.50</t>
  </si>
  <si>
    <t>LGD-1:- Look Pending</t>
  </si>
  <si>
    <t>Silver/Gm</t>
  </si>
  <si>
    <t>Silver + Labour Amount</t>
  </si>
  <si>
    <t>Silver Cost</t>
  </si>
  <si>
    <t>Silver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</si>
</sst>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0.000"/>
    <numFmt numFmtId="166" formatCode="[$$-1009]#,##0.0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mbria"/>
      <family val="1"/>
    </font>
    <font>
      <b/>
      <sz val="10"/>
      <color rgb="FFFF0000"/>
      <name val="Cambria"/>
      <family val="1"/>
    </font>
    <font>
      <b/>
      <sz val="10"/>
      <color rgb="FF33CC33"/>
      <name val="Cambria"/>
      <family val="1"/>
    </font>
    <font>
      <b/>
      <sz val="9"/>
      <color rgb="FF004F88"/>
      <name val="Cambria"/>
      <family val="1"/>
    </font>
    <font>
      <b/>
      <sz val="9"/>
      <color rgb="FFFF0000"/>
      <name val="Cambria"/>
      <family val="1"/>
    </font>
    <font>
      <sz val="9"/>
      <name val="Cambria"/>
      <family val="1"/>
    </font>
    <font>
      <b/>
      <sz val="9"/>
      <name val="Cambria"/>
      <family val="1"/>
    </font>
    <font>
      <b/>
      <sz val="10"/>
      <color rgb="FF009900"/>
      <name val="Cambria"/>
      <family val="1"/>
    </font>
    <font>
      <b/>
      <sz val="9"/>
      <color rgb="FF00B050"/>
      <name val="Cambria"/>
      <family val="1"/>
    </font>
    <font>
      <sz val="9"/>
      <color rgb="FF0070C0"/>
      <name val="Cambria"/>
      <family val="1"/>
    </font>
    <font>
      <b/>
      <sz val="9"/>
      <color rgb="FF0070C0"/>
      <name val="Cambria"/>
      <family val="1"/>
    </font>
    <font>
      <b/>
      <sz val="9"/>
      <color theme="1"/>
      <name val="Cambria"/>
      <family val="1"/>
    </font>
    <font>
      <b/>
      <sz val="9"/>
      <color rgb="FF009900"/>
      <name val="Cambria"/>
      <family val="1"/>
    </font>
    <font>
      <sz val="9"/>
      <color rgb="FFFF0000"/>
      <name val="Cambria"/>
      <family val="1"/>
    </font>
    <font>
      <b/>
      <sz val="9"/>
      <color rgb="FFED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theme="9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8" fillId="0" borderId="7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6" fontId="1" fillId="0" borderId="15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164" formatCode="[$-409]dd\-mmm\-yy;@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mbria"/>
        <family val="1"/>
        <scheme val="none"/>
      </font>
      <numFmt numFmtId="165" formatCode="0.0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164" formatCode="[$-409]dd\-mmm\-yy;@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9A9D9D-B964-4285-8ECF-D7ACB6F45A8A}" name="Table1" displayName="Table1" ref="A2:Y18" totalsRowCount="1" headerRowDxfId="54" dataDxfId="53" totalsRowDxfId="52" headerRowBorderDxfId="51" totalsRowBorderDxfId="50">
  <autoFilter ref="A2:Y17" xr:uid="{A641732F-AAD1-4E86-88DE-73E4C8FC8ABB}"/>
  <tableColumns count="25">
    <tableColumn id="1" xr3:uid="{E80606A7-C1AF-43EE-899B-539C3CAF3FA4}" name="Sr." totalsRowFunction="count" dataDxfId="49" totalsRowDxfId="24"/>
    <tableColumn id="24" xr3:uid="{6392949A-B595-4DAD-A6CE-98A38EA90878}" name="Shape" dataDxfId="48" totalsRowDxfId="23"/>
    <tableColumn id="3" xr3:uid="{8AE8B63A-F030-4581-897C-803E5BE66B8E}" name="ITEM" dataDxfId="47" totalsRowDxfId="22"/>
    <tableColumn id="4" xr3:uid="{AA95E969-1D0B-4B15-A95C-003FC4D0C875}" name="Parcel Id" dataDxfId="46" totalsRowDxfId="21"/>
    <tableColumn id="5" xr3:uid="{1B6C7AF5-6578-4C53-8DE8-0CA678AEAB80}" name="Cert Num" totalsRowFunction="count" dataDxfId="45" totalsRowDxfId="20"/>
    <tableColumn id="6" xr3:uid="{E44FB639-76C5-4C8C-AC09-7F893AEBAA3B}" name="Size" dataDxfId="44" totalsRowDxfId="19"/>
    <tableColumn id="7" xr3:uid="{4864AB4F-C121-46AE-9294-BBC41B3DA83A}" name="Avg" dataDxfId="43" totalsRowDxfId="18"/>
    <tableColumn id="8" xr3:uid="{0DC8583B-D695-4408-904C-2364C65FEE8B}" name="Pcs" totalsRowFunction="sum" dataDxfId="42" totalsRowDxfId="17"/>
    <tableColumn id="9" xr3:uid="{DE06D1B0-F532-44BF-98EC-615C139D7CAB}" name="Cts" totalsRowFunction="sum" dataDxfId="41" totalsRowDxfId="16"/>
    <tableColumn id="10" xr3:uid="{BDECA7E2-0C2A-4773-AF4A-2681215A2C1D}" name="Col-Clarity" dataDxfId="40" totalsRowDxfId="15"/>
    <tableColumn id="11" xr3:uid="{6EFC67A5-2BF0-43E5-BCDB-A0697C9746BE}" name="Cost/ct" totalsRowFunction="custom" dataDxfId="39" totalsRowDxfId="14">
      <totalsRowFormula>Table1[[#Totals],[Diam Cost]]/Table1[[#Totals],[Cts]]</totalsRowFormula>
    </tableColumn>
    <tableColumn id="12" xr3:uid="{4E8A4D7F-35CF-408D-8825-14307FEEA1FB}" name="Diam Cost" totalsRowFunction="sum" dataDxfId="38" totalsRowDxfId="13"/>
    <tableColumn id="25" xr3:uid="{64497D83-373B-4A2B-96C7-7645B2C8FDDE}" name="Manuf.Details" dataDxfId="37" totalsRowDxfId="12"/>
    <tableColumn id="13" xr3:uid="{7A567725-D9FF-4DA9-BF78-94473C5D8A61}" name="Silver/Gm" dataDxfId="36" totalsRowDxfId="11"/>
    <tableColumn id="14" xr3:uid="{A8142B04-85DB-46EC-9BA1-8BCAB2F0E99E}" name="Gross Gm" totalsRowFunction="sum" dataDxfId="35" totalsRowDxfId="10"/>
    <tableColumn id="15" xr3:uid="{EDC947E5-C4BC-4B24-A20C-C5074F2FC139}" name="Net  Gm" totalsRowFunction="sum" dataDxfId="34" totalsRowDxfId="9"/>
    <tableColumn id="16" xr3:uid="{DE73FD7D-F7FC-4D3B-BBE7-00DE8C1C6E7E}" name="Silver Total" totalsRowFunction="sum" dataDxfId="33" totalsRowDxfId="8"/>
    <tableColumn id="17" xr3:uid="{3B7C33F9-CE0A-437D-914E-7E181991B5F0}" name="Labour " totalsRowFunction="sum" dataDxfId="32" totalsRowDxfId="7"/>
    <tableColumn id="26" xr3:uid="{C6AAB337-4288-4AD9-82F6-8D96D334B3D2}" name="Lab Inv" dataDxfId="31" totalsRowDxfId="6"/>
    <tableColumn id="18" xr3:uid="{2072C25D-1FBA-4884-B22D-EE02342FD2F3}" name="Cert Cost" totalsRowFunction="sum" dataDxfId="30" totalsRowDxfId="5"/>
    <tableColumn id="19" xr3:uid="{B2780401-9B9F-4CD5-9D27-CD602190E060}" name=" Total Cost $" totalsRowFunction="sum" dataDxfId="29" totalsRowDxfId="4"/>
    <tableColumn id="20" xr3:uid="{157CFD8B-AF16-4F37-86D4-2A7693E55CA8}" name="Sales Cust" dataDxfId="28" totalsRowDxfId="3"/>
    <tableColumn id="21" xr3:uid="{0633B659-4431-4682-B65D-16FFE6DDB0A1}" name="Invoice" dataDxfId="27" totalsRowDxfId="2"/>
    <tableColumn id="22" xr3:uid="{AA082A6F-244C-41BF-AF0E-A54808B8749D}" name="Date" dataDxfId="26" totalsRowDxfId="1"/>
    <tableColumn id="23" xr3:uid="{08833EF9-121C-4BB2-AD3B-E8CCB1207A31}" name="Consider" totalsRowFunction="count" dataDxfId="25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AB18-2498-4265-BF24-557FD3412CA4}">
  <dimension ref="A1:Y21"/>
  <sheetViews>
    <sheetView tabSelected="1" zoomScale="90" zoomScaleNormal="90" workbookViewId="0">
      <pane ySplit="2" topLeftCell="A3" activePane="bottomLeft" state="frozen"/>
      <selection pane="bottomLeft" activeCell="E10" sqref="E10"/>
    </sheetView>
  </sheetViews>
  <sheetFormatPr defaultRowHeight="16.95" customHeight="1" x14ac:dyDescent="0.3"/>
  <cols>
    <col min="1" max="1" width="4.109375" style="1" customWidth="1"/>
    <col min="2" max="2" width="10.77734375" style="2" customWidth="1"/>
    <col min="3" max="3" width="21.88671875" style="2" customWidth="1"/>
    <col min="4" max="4" width="6.88671875" style="1" customWidth="1"/>
    <col min="5" max="5" width="13.21875" style="1" bestFit="1" customWidth="1"/>
    <col min="6" max="6" width="9.44140625" style="3" customWidth="1"/>
    <col min="7" max="7" width="7" style="1" customWidth="1"/>
    <col min="8" max="8" width="6.77734375" style="1" customWidth="1"/>
    <col min="9" max="9" width="8.109375" style="1" customWidth="1"/>
    <col min="10" max="10" width="8" style="1" hidden="1" customWidth="1"/>
    <col min="11" max="11" width="9.5546875" style="1" customWidth="1"/>
    <col min="12" max="12" width="10.88671875" style="1" customWidth="1"/>
    <col min="13" max="13" width="31.6640625" style="1" bestFit="1" customWidth="1"/>
    <col min="14" max="14" width="8.5546875" style="1" customWidth="1"/>
    <col min="15" max="15" width="8.88671875" style="1" customWidth="1"/>
    <col min="16" max="16" width="10" style="1" customWidth="1"/>
    <col min="17" max="17" width="10.6640625" style="1" customWidth="1"/>
    <col min="18" max="18" width="9.6640625" style="1" customWidth="1"/>
    <col min="19" max="19" width="11.44140625" style="1" bestFit="1" customWidth="1"/>
    <col min="20" max="20" width="10.88671875" style="1" customWidth="1"/>
    <col min="21" max="21" width="13.33203125" style="1" customWidth="1"/>
    <col min="22" max="22" width="14.88671875" style="2" customWidth="1"/>
    <col min="23" max="23" width="15.21875" style="1" customWidth="1"/>
    <col min="24" max="25" width="10.88671875" style="1" customWidth="1"/>
    <col min="26" max="16384" width="8.88671875" style="1"/>
  </cols>
  <sheetData>
    <row r="1" spans="1:25" ht="16.95" customHeight="1" x14ac:dyDescent="0.3">
      <c r="K1" s="4" t="s">
        <v>0</v>
      </c>
      <c r="L1" s="5"/>
      <c r="M1" s="6"/>
      <c r="N1" s="7" t="s">
        <v>35</v>
      </c>
      <c r="O1" s="8"/>
      <c r="P1" s="8"/>
      <c r="Q1" s="8"/>
      <c r="R1" s="9"/>
      <c r="S1" s="10" t="s">
        <v>1</v>
      </c>
      <c r="T1" s="11"/>
      <c r="U1" s="12" t="s">
        <v>2</v>
      </c>
    </row>
    <row r="2" spans="1:25" s="19" customFormat="1" ht="16.95" customHeight="1" x14ac:dyDescent="0.3">
      <c r="A2" s="13" t="s">
        <v>3</v>
      </c>
      <c r="B2" s="14" t="s">
        <v>4</v>
      </c>
      <c r="C2" s="14" t="s">
        <v>5</v>
      </c>
      <c r="D2" s="15" t="s">
        <v>6</v>
      </c>
      <c r="E2" s="15" t="s">
        <v>7</v>
      </c>
      <c r="F2" s="16" t="s">
        <v>8</v>
      </c>
      <c r="G2" s="15" t="s">
        <v>9</v>
      </c>
      <c r="H2" s="15" t="s">
        <v>10</v>
      </c>
      <c r="I2" s="15" t="s">
        <v>11</v>
      </c>
      <c r="J2" s="15" t="s">
        <v>12</v>
      </c>
      <c r="K2" s="15" t="s">
        <v>13</v>
      </c>
      <c r="L2" s="15" t="s">
        <v>14</v>
      </c>
      <c r="M2" s="14" t="s">
        <v>15</v>
      </c>
      <c r="N2" s="15" t="s">
        <v>34</v>
      </c>
      <c r="O2" s="15" t="s">
        <v>16</v>
      </c>
      <c r="P2" s="15" t="s">
        <v>17</v>
      </c>
      <c r="Q2" s="15" t="s">
        <v>37</v>
      </c>
      <c r="R2" s="15" t="s">
        <v>18</v>
      </c>
      <c r="S2" s="15" t="s">
        <v>19</v>
      </c>
      <c r="T2" s="15" t="s">
        <v>1</v>
      </c>
      <c r="U2" s="17" t="s">
        <v>20</v>
      </c>
      <c r="V2" s="14" t="s">
        <v>21</v>
      </c>
      <c r="W2" s="15" t="s">
        <v>22</v>
      </c>
      <c r="X2" s="15" t="s">
        <v>23</v>
      </c>
      <c r="Y2" s="18" t="s">
        <v>24</v>
      </c>
    </row>
    <row r="3" spans="1:25" ht="16.95" customHeight="1" x14ac:dyDescent="0.3">
      <c r="A3" s="21">
        <v>1</v>
      </c>
      <c r="B3" s="22" t="s">
        <v>25</v>
      </c>
      <c r="C3" s="22" t="s">
        <v>31</v>
      </c>
      <c r="D3" s="23"/>
      <c r="E3" s="23"/>
      <c r="F3" s="24" t="s">
        <v>32</v>
      </c>
      <c r="G3" s="25">
        <f>Table1[[#This Row],[Cts]]/Table1[[#This Row],[Pcs]]</f>
        <v>0.10592592592592592</v>
      </c>
      <c r="H3" s="23">
        <v>54</v>
      </c>
      <c r="I3" s="25">
        <v>5.72</v>
      </c>
      <c r="J3" s="23"/>
      <c r="K3" s="26"/>
      <c r="L3" s="26">
        <f>Table1[[#This Row],[Cost/ct]]*Table1[[#This Row],[Cts]]</f>
        <v>0</v>
      </c>
      <c r="M3" s="20" t="s">
        <v>33</v>
      </c>
      <c r="N3" s="27"/>
      <c r="O3" s="29">
        <v>7.3</v>
      </c>
      <c r="P3" s="27">
        <v>6.1559999999999997</v>
      </c>
      <c r="Q3" s="28">
        <f>Table1[[#This Row],[Net  Gm]]*Table1[[#This Row],[Silver/Gm]]</f>
        <v>0</v>
      </c>
      <c r="R3" s="29">
        <v>36.936</v>
      </c>
      <c r="S3" s="30"/>
      <c r="T3" s="33"/>
      <c r="U3" s="26">
        <f>Table1[[#This Row],[Cert Cost]]+Table1[[#This Row],[Labour ]]+Table1[[#This Row],[Silver Total]]+Table1[[#This Row],[Diam Cost]]</f>
        <v>36.936</v>
      </c>
      <c r="V3" s="22"/>
      <c r="W3" s="23"/>
      <c r="X3" s="31"/>
      <c r="Y3" s="32"/>
    </row>
    <row r="4" spans="1:25" ht="16.8" customHeight="1" x14ac:dyDescent="0.3">
      <c r="A4" s="21"/>
      <c r="B4" s="22"/>
      <c r="C4" s="22"/>
      <c r="D4" s="23"/>
      <c r="E4" s="23"/>
      <c r="F4" s="24"/>
      <c r="G4" s="25"/>
      <c r="H4" s="23"/>
      <c r="I4" s="25"/>
      <c r="J4" s="23"/>
      <c r="K4" s="26"/>
      <c r="L4" s="26"/>
      <c r="M4" s="26"/>
      <c r="N4" s="29"/>
      <c r="O4" s="27"/>
      <c r="P4" s="27"/>
      <c r="Q4" s="28"/>
      <c r="R4" s="29"/>
      <c r="S4" s="34"/>
      <c r="T4" s="33"/>
      <c r="U4" s="35"/>
      <c r="V4" s="22"/>
      <c r="W4" s="23"/>
      <c r="X4" s="31"/>
      <c r="Y4" s="32"/>
    </row>
    <row r="5" spans="1:25" ht="16.8" customHeight="1" x14ac:dyDescent="0.3">
      <c r="A5" s="21"/>
      <c r="B5" s="22"/>
      <c r="C5" s="22"/>
      <c r="D5" s="23"/>
      <c r="E5" s="23"/>
      <c r="F5" s="24"/>
      <c r="G5" s="25"/>
      <c r="H5" s="23"/>
      <c r="I5" s="25"/>
      <c r="J5" s="23"/>
      <c r="K5" s="26"/>
      <c r="L5" s="26"/>
      <c r="M5" s="26"/>
      <c r="N5" s="29"/>
      <c r="O5" s="27"/>
      <c r="P5" s="27"/>
      <c r="Q5" s="28"/>
      <c r="R5" s="29"/>
      <c r="S5" s="34"/>
      <c r="T5" s="33"/>
      <c r="U5" s="35"/>
      <c r="V5" s="22"/>
      <c r="W5" s="23"/>
      <c r="X5" s="31"/>
      <c r="Y5" s="32"/>
    </row>
    <row r="6" spans="1:25" ht="16.8" customHeight="1" x14ac:dyDescent="0.3">
      <c r="A6" s="21"/>
      <c r="B6" s="22"/>
      <c r="C6" s="22"/>
      <c r="D6" s="23"/>
      <c r="E6" s="23"/>
      <c r="F6" s="24"/>
      <c r="G6" s="25"/>
      <c r="H6" s="23"/>
      <c r="I6" s="25"/>
      <c r="J6" s="23"/>
      <c r="K6" s="26"/>
      <c r="L6" s="26"/>
      <c r="M6" s="36"/>
      <c r="N6" s="29"/>
      <c r="O6" s="27"/>
      <c r="P6" s="27"/>
      <c r="Q6" s="28"/>
      <c r="R6" s="29"/>
      <c r="S6" s="30"/>
      <c r="T6" s="33"/>
      <c r="U6" s="35"/>
      <c r="V6" s="22"/>
      <c r="W6" s="23"/>
      <c r="X6" s="31"/>
      <c r="Y6" s="32"/>
    </row>
    <row r="7" spans="1:25" ht="16.8" customHeight="1" x14ac:dyDescent="0.3">
      <c r="A7" s="21"/>
      <c r="B7" s="22"/>
      <c r="C7" s="22"/>
      <c r="D7" s="23"/>
      <c r="E7" s="23"/>
      <c r="F7" s="24"/>
      <c r="G7" s="25"/>
      <c r="H7" s="23"/>
      <c r="I7" s="25"/>
      <c r="J7" s="23"/>
      <c r="K7" s="26"/>
      <c r="L7" s="26"/>
      <c r="M7" s="36"/>
      <c r="N7" s="29"/>
      <c r="O7" s="27"/>
      <c r="P7" s="27"/>
      <c r="Q7" s="28"/>
      <c r="R7" s="29"/>
      <c r="S7" s="30"/>
      <c r="T7" s="33"/>
      <c r="U7" s="35"/>
      <c r="V7" s="22"/>
      <c r="W7" s="23"/>
      <c r="X7" s="31"/>
      <c r="Y7" s="32"/>
    </row>
    <row r="8" spans="1:25" ht="16.8" customHeight="1" x14ac:dyDescent="0.3">
      <c r="A8" s="21"/>
      <c r="B8" s="22"/>
      <c r="C8" s="22"/>
      <c r="D8" s="23"/>
      <c r="E8" s="23"/>
      <c r="F8" s="24"/>
      <c r="G8" s="25"/>
      <c r="H8" s="23"/>
      <c r="I8" s="25"/>
      <c r="J8" s="23"/>
      <c r="K8" s="26"/>
      <c r="L8" s="26"/>
      <c r="M8" s="36"/>
      <c r="N8" s="29"/>
      <c r="O8" s="27"/>
      <c r="P8" s="27"/>
      <c r="Q8" s="28"/>
      <c r="R8" s="29"/>
      <c r="S8" s="30"/>
      <c r="T8" s="33"/>
      <c r="U8" s="35"/>
      <c r="V8" s="22"/>
      <c r="W8" s="23"/>
      <c r="X8" s="31"/>
      <c r="Y8" s="32"/>
    </row>
    <row r="9" spans="1:25" ht="16.8" customHeight="1" x14ac:dyDescent="0.3">
      <c r="A9" s="21"/>
      <c r="B9" s="22"/>
      <c r="C9" s="22"/>
      <c r="D9" s="23"/>
      <c r="E9" s="23"/>
      <c r="F9" s="24"/>
      <c r="G9" s="25"/>
      <c r="H9" s="23"/>
      <c r="I9" s="25"/>
      <c r="J9" s="23"/>
      <c r="K9" s="26"/>
      <c r="L9" s="26"/>
      <c r="M9" s="36"/>
      <c r="N9" s="29"/>
      <c r="O9" s="27"/>
      <c r="P9" s="27"/>
      <c r="Q9" s="28"/>
      <c r="R9" s="29"/>
      <c r="S9" s="30"/>
      <c r="T9" s="33"/>
      <c r="U9" s="35"/>
      <c r="V9" s="22"/>
      <c r="W9" s="23"/>
      <c r="X9" s="31"/>
      <c r="Y9" s="32"/>
    </row>
    <row r="10" spans="1:25" ht="16.8" customHeight="1" x14ac:dyDescent="0.3">
      <c r="A10" s="21"/>
      <c r="B10" s="22"/>
      <c r="C10" s="22"/>
      <c r="D10" s="23"/>
      <c r="E10" s="23"/>
      <c r="F10" s="24"/>
      <c r="G10" s="25"/>
      <c r="H10" s="23"/>
      <c r="I10" s="25"/>
      <c r="J10" s="23"/>
      <c r="K10" s="26"/>
      <c r="L10" s="26"/>
      <c r="M10" s="36"/>
      <c r="N10" s="29"/>
      <c r="O10" s="27"/>
      <c r="P10" s="27"/>
      <c r="Q10" s="28"/>
      <c r="R10" s="29"/>
      <c r="S10" s="30"/>
      <c r="T10" s="33"/>
      <c r="U10" s="35"/>
      <c r="V10" s="22"/>
      <c r="W10" s="23"/>
      <c r="X10" s="31"/>
      <c r="Y10" s="32"/>
    </row>
    <row r="11" spans="1:25" ht="16.8" customHeight="1" x14ac:dyDescent="0.3">
      <c r="A11" s="21"/>
      <c r="B11" s="22"/>
      <c r="C11" s="22"/>
      <c r="D11" s="23"/>
      <c r="E11" s="23"/>
      <c r="F11" s="24"/>
      <c r="G11" s="25"/>
      <c r="H11" s="23"/>
      <c r="I11" s="25"/>
      <c r="J11" s="23"/>
      <c r="K11" s="26"/>
      <c r="L11" s="26"/>
      <c r="M11" s="36"/>
      <c r="N11" s="29"/>
      <c r="O11" s="27"/>
      <c r="P11" s="27"/>
      <c r="Q11" s="28"/>
      <c r="R11" s="29"/>
      <c r="S11" s="30"/>
      <c r="T11" s="33"/>
      <c r="U11" s="35"/>
      <c r="V11" s="22"/>
      <c r="W11" s="23"/>
      <c r="X11" s="31"/>
      <c r="Y11" s="32"/>
    </row>
    <row r="12" spans="1:25" ht="16.8" customHeight="1" x14ac:dyDescent="0.3">
      <c r="A12" s="21"/>
      <c r="B12" s="22"/>
      <c r="C12" s="22"/>
      <c r="D12" s="23"/>
      <c r="E12" s="23"/>
      <c r="F12" s="24"/>
      <c r="G12" s="25"/>
      <c r="H12" s="23"/>
      <c r="I12" s="25"/>
      <c r="J12" s="23"/>
      <c r="K12" s="26"/>
      <c r="L12" s="26"/>
      <c r="M12" s="36"/>
      <c r="N12" s="29"/>
      <c r="O12" s="27"/>
      <c r="P12" s="27"/>
      <c r="Q12" s="28"/>
      <c r="R12" s="29"/>
      <c r="S12" s="30"/>
      <c r="T12" s="33"/>
      <c r="U12" s="35"/>
      <c r="V12" s="22"/>
      <c r="W12" s="23"/>
      <c r="X12" s="31"/>
      <c r="Y12" s="32"/>
    </row>
    <row r="13" spans="1:25" ht="16.8" customHeight="1" x14ac:dyDescent="0.3">
      <c r="A13" s="21"/>
      <c r="B13" s="22"/>
      <c r="C13" s="22"/>
      <c r="D13" s="23"/>
      <c r="E13" s="23"/>
      <c r="F13" s="24"/>
      <c r="G13" s="25"/>
      <c r="H13" s="23"/>
      <c r="I13" s="25"/>
      <c r="J13" s="23"/>
      <c r="K13" s="26"/>
      <c r="L13" s="26"/>
      <c r="M13" s="36"/>
      <c r="N13" s="29"/>
      <c r="O13" s="27"/>
      <c r="P13" s="27"/>
      <c r="Q13" s="28"/>
      <c r="R13" s="29"/>
      <c r="S13" s="30"/>
      <c r="T13" s="33"/>
      <c r="U13" s="35"/>
      <c r="V13" s="22"/>
      <c r="W13" s="23"/>
      <c r="X13" s="31"/>
      <c r="Y13" s="32"/>
    </row>
    <row r="14" spans="1:25" ht="16.95" customHeight="1" x14ac:dyDescent="0.3">
      <c r="A14" s="21"/>
      <c r="B14" s="22"/>
      <c r="C14" s="22"/>
      <c r="D14" s="23"/>
      <c r="E14" s="23"/>
      <c r="F14" s="24"/>
      <c r="G14" s="25"/>
      <c r="H14" s="23"/>
      <c r="I14" s="25"/>
      <c r="J14" s="23"/>
      <c r="K14" s="26"/>
      <c r="L14" s="26"/>
      <c r="M14" s="36"/>
      <c r="N14" s="29"/>
      <c r="O14" s="27"/>
      <c r="P14" s="27"/>
      <c r="Q14" s="28"/>
      <c r="R14" s="29"/>
      <c r="S14" s="30"/>
      <c r="T14" s="33"/>
      <c r="U14" s="35"/>
      <c r="V14" s="22"/>
      <c r="W14" s="23"/>
      <c r="X14" s="31"/>
      <c r="Y14" s="32"/>
    </row>
    <row r="15" spans="1:25" ht="16.95" customHeight="1" x14ac:dyDescent="0.3">
      <c r="A15" s="21"/>
      <c r="B15" s="22"/>
      <c r="C15" s="22"/>
      <c r="D15" s="23"/>
      <c r="E15" s="23"/>
      <c r="F15" s="24"/>
      <c r="G15" s="25"/>
      <c r="H15" s="23"/>
      <c r="I15" s="25"/>
      <c r="J15" s="23"/>
      <c r="K15" s="26"/>
      <c r="L15" s="26"/>
      <c r="M15" s="36"/>
      <c r="N15" s="29"/>
      <c r="O15" s="27"/>
      <c r="P15" s="27"/>
      <c r="Q15" s="28"/>
      <c r="R15" s="29"/>
      <c r="S15" s="30"/>
      <c r="T15" s="33"/>
      <c r="U15" s="35"/>
      <c r="V15" s="22"/>
      <c r="W15" s="23"/>
      <c r="X15" s="31"/>
      <c r="Y15" s="32"/>
    </row>
    <row r="16" spans="1:25" ht="16.95" customHeight="1" x14ac:dyDescent="0.3">
      <c r="A16" s="21"/>
      <c r="B16" s="22"/>
      <c r="C16" s="22"/>
      <c r="D16" s="23"/>
      <c r="E16" s="23"/>
      <c r="F16" s="24"/>
      <c r="G16" s="23"/>
      <c r="H16" s="23"/>
      <c r="I16" s="25"/>
      <c r="J16" s="23"/>
      <c r="K16" s="26"/>
      <c r="L16" s="26"/>
      <c r="M16" s="26"/>
      <c r="N16" s="27"/>
      <c r="O16" s="27"/>
      <c r="P16" s="27"/>
      <c r="Q16" s="28"/>
      <c r="R16" s="29"/>
      <c r="S16" s="30"/>
      <c r="T16" s="33"/>
      <c r="U16" s="26"/>
      <c r="V16" s="22"/>
      <c r="W16" s="23"/>
      <c r="X16" s="31"/>
      <c r="Y16" s="32"/>
    </row>
    <row r="17" spans="1:25" ht="16.95" customHeight="1" x14ac:dyDescent="0.3">
      <c r="A17" s="37"/>
      <c r="B17" s="38"/>
      <c r="C17" s="38"/>
      <c r="D17" s="39"/>
      <c r="E17" s="39"/>
      <c r="F17" s="40"/>
      <c r="G17" s="39"/>
      <c r="H17" s="39"/>
      <c r="I17" s="41"/>
      <c r="J17" s="39"/>
      <c r="K17" s="42"/>
      <c r="L17" s="42"/>
      <c r="M17" s="42"/>
      <c r="N17" s="43"/>
      <c r="O17" s="43"/>
      <c r="P17" s="43"/>
      <c r="Q17" s="44"/>
      <c r="R17" s="45"/>
      <c r="S17" s="46"/>
      <c r="T17" s="47"/>
      <c r="U17" s="42"/>
      <c r="V17" s="38"/>
      <c r="W17" s="39"/>
      <c r="X17" s="48"/>
      <c r="Y17" s="49"/>
    </row>
    <row r="18" spans="1:25" ht="16.95" customHeight="1" x14ac:dyDescent="0.3">
      <c r="A18" s="50">
        <f>SUBTOTAL(103,Table1[Sr.])</f>
        <v>1</v>
      </c>
      <c r="B18" s="51"/>
      <c r="C18" s="51"/>
      <c r="D18" s="52"/>
      <c r="E18" s="52">
        <f>SUBTOTAL(103,Table1[Cert Num])</f>
        <v>0</v>
      </c>
      <c r="F18" s="53"/>
      <c r="G18" s="52"/>
      <c r="H18" s="52">
        <f>SUBTOTAL(109,Table1[Pcs])</f>
        <v>54</v>
      </c>
      <c r="I18" s="54">
        <f>SUBTOTAL(109,Table1[Cts])</f>
        <v>5.72</v>
      </c>
      <c r="J18" s="52"/>
      <c r="K18" s="55">
        <f>Table1[[#Totals],[Diam Cost]]/Table1[[#Totals],[Cts]]</f>
        <v>0</v>
      </c>
      <c r="L18" s="55">
        <f>SUBTOTAL(109,Table1[Diam Cost])</f>
        <v>0</v>
      </c>
      <c r="M18" s="56"/>
      <c r="N18" s="57"/>
      <c r="O18" s="57">
        <f>SUBTOTAL(109,Table1[Gross Gm])</f>
        <v>7.3</v>
      </c>
      <c r="P18" s="58">
        <f>SUBTOTAL(109,Table1[Net  Gm])</f>
        <v>6.1559999999999997</v>
      </c>
      <c r="Q18" s="59">
        <f>SUBTOTAL(109,Table1[Silver Total])</f>
        <v>0</v>
      </c>
      <c r="R18" s="59">
        <f>SUBTOTAL(109,Table1[[Labour ]])</f>
        <v>36.936</v>
      </c>
      <c r="S18" s="60"/>
      <c r="T18" s="61">
        <f>SUBTOTAL(109,Table1[Cert Cost])</f>
        <v>0</v>
      </c>
      <c r="U18" s="55">
        <f>SUBTOTAL(109,Table1[ Total Cost $])</f>
        <v>36.936</v>
      </c>
      <c r="V18" s="51"/>
      <c r="W18" s="52"/>
      <c r="X18" s="62"/>
      <c r="Y18" s="63">
        <f>SUBTOTAL(103,Table1[Consider])</f>
        <v>0</v>
      </c>
    </row>
    <row r="19" spans="1:25" s="2" customFormat="1" ht="16.95" customHeight="1" x14ac:dyDescent="0.3">
      <c r="A19" s="1"/>
      <c r="D19" s="1"/>
      <c r="E19" s="1"/>
      <c r="F19" s="3"/>
      <c r="G19" s="1"/>
      <c r="H19" s="1"/>
      <c r="I19" s="1"/>
      <c r="J19" s="1"/>
      <c r="K19" s="1" t="s">
        <v>26</v>
      </c>
      <c r="L19" s="64" t="s">
        <v>14</v>
      </c>
      <c r="M19" s="1"/>
      <c r="N19" s="1"/>
      <c r="O19" s="1"/>
      <c r="P19" s="1"/>
      <c r="Q19" s="65" t="s">
        <v>36</v>
      </c>
      <c r="R19" s="65" t="s">
        <v>27</v>
      </c>
      <c r="S19" s="65"/>
      <c r="T19" s="65" t="s">
        <v>1</v>
      </c>
      <c r="U19" s="66"/>
      <c r="W19" s="1"/>
      <c r="X19" s="1"/>
      <c r="Y19" s="1"/>
    </row>
    <row r="20" spans="1:25" s="2" customFormat="1" ht="16.95" customHeight="1" x14ac:dyDescent="0.3">
      <c r="A20" s="1"/>
      <c r="D20" s="1"/>
      <c r="E20" s="1"/>
      <c r="F20" s="3"/>
      <c r="G20" s="1"/>
      <c r="H20" s="1"/>
      <c r="I20" s="1"/>
      <c r="J20" s="1"/>
      <c r="K20" s="1"/>
      <c r="L20" s="1"/>
      <c r="M20" s="1"/>
      <c r="N20" s="1"/>
      <c r="O20" s="67" t="s">
        <v>28</v>
      </c>
      <c r="P20" s="67"/>
      <c r="Q20" s="68">
        <f>Table1[[#Totals],[Silver Total]]+Table1[[#Totals],[Labour ]]</f>
        <v>36.936</v>
      </c>
      <c r="R20" s="67"/>
      <c r="S20" s="1"/>
      <c r="T20" s="1"/>
      <c r="U20" s="69" t="s">
        <v>29</v>
      </c>
      <c r="W20" s="1"/>
      <c r="X20" s="1"/>
      <c r="Y20" s="1"/>
    </row>
    <row r="21" spans="1:25" s="2" customFormat="1" ht="16.95" customHeight="1" x14ac:dyDescent="0.3">
      <c r="A21" s="1"/>
      <c r="D21" s="1"/>
      <c r="E21" s="1"/>
      <c r="F21" s="3"/>
      <c r="G21" s="1"/>
      <c r="H21" s="1"/>
      <c r="I21" s="1"/>
      <c r="J21" s="1"/>
      <c r="K21" s="1"/>
      <c r="L21" s="1"/>
      <c r="M21" s="1"/>
      <c r="N21" s="1"/>
      <c r="O21" s="67" t="s">
        <v>30</v>
      </c>
      <c r="P21" s="67"/>
      <c r="Q21" s="70">
        <f>Q20/Table1[[#Totals],[Net  Gm]]</f>
        <v>6</v>
      </c>
      <c r="R21" s="70"/>
      <c r="S21" s="71"/>
      <c r="T21" s="1"/>
      <c r="U21" s="1"/>
      <c r="W21" s="1"/>
      <c r="X21" s="1"/>
      <c r="Y21" s="1"/>
    </row>
  </sheetData>
  <mergeCells count="7">
    <mergeCell ref="K1:L1"/>
    <mergeCell ref="N1:R1"/>
    <mergeCell ref="S1:T1"/>
    <mergeCell ref="O20:P20"/>
    <mergeCell ref="Q20:R20"/>
    <mergeCell ref="O21:P21"/>
    <mergeCell ref="Q21:R2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 June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Star-Viraj Shah</dc:creator>
  <cp:lastModifiedBy>Antonia Star-Viraj Shah</cp:lastModifiedBy>
  <dcterms:created xsi:type="dcterms:W3CDTF">2026-02-10T08:33:17Z</dcterms:created>
  <dcterms:modified xsi:type="dcterms:W3CDTF">2026-02-10T08:39:30Z</dcterms:modified>
</cp:coreProperties>
</file>