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3\new data important\1.NEW DATA 10.10.2015\"/>
    </mc:Choice>
  </mc:AlternateContent>
  <xr:revisionPtr revIDLastSave="0" documentId="13_ncr:1_{24B7F108-BAB6-47A5-9649-B5E976C8ABA0}" xr6:coauthVersionLast="47" xr6:coauthVersionMax="47" xr10:uidLastSave="{00000000-0000-0000-0000-000000000000}"/>
  <bookViews>
    <workbookView xWindow="-108" yWindow="-108" windowWidth="23256" windowHeight="12456" xr2:uid="{99437A25-B49B-4D1D-AA97-2B1E5B9C7DAD}"/>
  </bookViews>
  <sheets>
    <sheet name="Sheet1" sheetId="1" r:id="rId1"/>
  </sheets>
  <definedNames>
    <definedName name="_xlnm.Print_Area" localSheetId="0">Sheet1!$A$1:$V$35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1" l="1"/>
  <c r="R17" i="1"/>
  <c r="N17" i="1"/>
  <c r="H17" i="1"/>
  <c r="U17" i="1" l="1"/>
  <c r="V17" i="1" s="1"/>
  <c r="T14" i="1"/>
  <c r="R14" i="1"/>
  <c r="N14" i="1"/>
  <c r="H14" i="1"/>
  <c r="A32" i="1"/>
  <c r="S32" i="1"/>
  <c r="Q32" i="1"/>
  <c r="P32" i="1"/>
  <c r="J32" i="1"/>
  <c r="I32" i="1"/>
  <c r="U14" i="1" l="1"/>
  <c r="V14" i="1" s="1"/>
  <c r="T31" i="1"/>
  <c r="T11" i="1"/>
  <c r="T8" i="1"/>
  <c r="T5" i="1"/>
  <c r="R31" i="1"/>
  <c r="R11" i="1"/>
  <c r="R8" i="1"/>
  <c r="R5" i="1"/>
  <c r="N31" i="1"/>
  <c r="N30" i="1"/>
  <c r="N29" i="1"/>
  <c r="N28" i="1"/>
  <c r="N27" i="1"/>
  <c r="N26" i="1"/>
  <c r="N25" i="1"/>
  <c r="N24" i="1"/>
  <c r="N23" i="1"/>
  <c r="N22" i="1"/>
  <c r="N21" i="1"/>
  <c r="N11" i="1"/>
  <c r="N8" i="1"/>
  <c r="N5" i="1"/>
  <c r="H11" i="1"/>
  <c r="H8" i="1"/>
  <c r="H5" i="1"/>
  <c r="T32" i="1" l="1"/>
  <c r="U8" i="1"/>
  <c r="V8" i="1" s="1"/>
  <c r="U11" i="1"/>
  <c r="V11" i="1" s="1"/>
  <c r="R32" i="1"/>
  <c r="N32" i="1"/>
  <c r="U31" i="1"/>
  <c r="V31" i="1" s="1"/>
  <c r="U5" i="1"/>
  <c r="V5" i="1" l="1"/>
  <c r="V32" i="1" s="1"/>
  <c r="U32" i="1"/>
</calcChain>
</file>

<file path=xl/sharedStrings.xml><?xml version="1.0" encoding="utf-8"?>
<sst xmlns="http://schemas.openxmlformats.org/spreadsheetml/2006/main" count="90" uniqueCount="66">
  <si>
    <t>Sr</t>
  </si>
  <si>
    <t>Length</t>
  </si>
  <si>
    <t>Hm-17.5cm</t>
  </si>
  <si>
    <t>ITEM</t>
  </si>
  <si>
    <t>LAB</t>
  </si>
  <si>
    <t>Cert Number</t>
  </si>
  <si>
    <t>Tennis Braclet</t>
  </si>
  <si>
    <t>HRD</t>
  </si>
  <si>
    <t>J260000105036</t>
  </si>
  <si>
    <t>Size Avg.</t>
  </si>
  <si>
    <t>Avg Pts</t>
  </si>
  <si>
    <t>No.Pcs</t>
  </si>
  <si>
    <t>Diam Cts</t>
  </si>
  <si>
    <t>Col - Clarity</t>
  </si>
  <si>
    <t>+11-12</t>
  </si>
  <si>
    <t>EF VS-SI</t>
  </si>
  <si>
    <t>LOT</t>
  </si>
  <si>
    <t>CQCZ</t>
  </si>
  <si>
    <t>Per/ct</t>
  </si>
  <si>
    <t>Diam Total</t>
  </si>
  <si>
    <t>Gold+Lab</t>
  </si>
  <si>
    <t>Gross Gm</t>
  </si>
  <si>
    <t>Net Gm</t>
  </si>
  <si>
    <t>Gold Total</t>
  </si>
  <si>
    <t>Cert Exp</t>
  </si>
  <si>
    <t>Total Amt</t>
  </si>
  <si>
    <t>J260000066373</t>
  </si>
  <si>
    <t>+14</t>
  </si>
  <si>
    <t>CQSC</t>
  </si>
  <si>
    <t>Hm-17.3cm</t>
  </si>
  <si>
    <t>Tennis Braclet-U</t>
  </si>
  <si>
    <t>J260000049967</t>
  </si>
  <si>
    <t>1/5</t>
  </si>
  <si>
    <t>EF SI</t>
  </si>
  <si>
    <t>CCZZ</t>
  </si>
  <si>
    <t>Labour</t>
  </si>
  <si>
    <t>1/4</t>
  </si>
  <si>
    <t>1/2</t>
  </si>
  <si>
    <t>Full Graduation Necklace</t>
  </si>
  <si>
    <t>J250000161744</t>
  </si>
  <si>
    <t>80</t>
  </si>
  <si>
    <t xml:space="preserve">EF VS-SI </t>
  </si>
  <si>
    <t>Cts : 13.11/ Pcs : 153</t>
  </si>
  <si>
    <t>17 Inch</t>
  </si>
  <si>
    <t>3/8</t>
  </si>
  <si>
    <t>1/3</t>
  </si>
  <si>
    <t>+12-14</t>
  </si>
  <si>
    <t>+8-11</t>
  </si>
  <si>
    <t>+6.50-8</t>
  </si>
  <si>
    <t>CUZSC</t>
  </si>
  <si>
    <t>CSCZ</t>
  </si>
  <si>
    <t>CSZZ</t>
  </si>
  <si>
    <t>CCXZ</t>
  </si>
  <si>
    <t>CQXC</t>
  </si>
  <si>
    <t>CQCC</t>
  </si>
  <si>
    <t>CTXC</t>
  </si>
  <si>
    <t>CTCC</t>
  </si>
  <si>
    <t>(1+2+3+4)</t>
  </si>
  <si>
    <t>Total Aed</t>
  </si>
  <si>
    <t>Image</t>
  </si>
  <si>
    <t>J260000066404</t>
  </si>
  <si>
    <t>CCCZ</t>
  </si>
  <si>
    <t>J260000049933</t>
  </si>
  <si>
    <t>18k Gold Jewellery in Studded Natural Diamonds</t>
  </si>
  <si>
    <t>Consignment Packing List of AL Mandoos Jewellery LLC (Memo No.0771 Dated 8 July 2026)</t>
  </si>
  <si>
    <t>Note : This Jewellery is on Consignment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</si>
</sst>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&quot;$&quot;#,##0.00"/>
    <numFmt numFmtId="166" formatCode="#,##0.000"/>
    <numFmt numFmtId="167" formatCode="[$$-1009]#,##0.00"/>
    <numFmt numFmtId="168" formatCode="&quot;AED&quot;#,##0.0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mbria"/>
      <family val="1"/>
    </font>
    <font>
      <sz val="9"/>
      <name val="Cambria"/>
      <family val="1"/>
    </font>
    <font>
      <sz val="9"/>
      <color theme="1" tint="4.9989318521683403E-2"/>
      <name val="Cambria"/>
      <family val="1"/>
    </font>
    <font>
      <u/>
      <sz val="9"/>
      <color rgb="FF0070C0"/>
      <name val="Cambria"/>
      <family val="1"/>
    </font>
    <font>
      <sz val="9"/>
      <color theme="1"/>
      <name val="Cambria"/>
      <family val="1"/>
    </font>
    <font>
      <b/>
      <sz val="9"/>
      <name val="Cambria"/>
      <family val="1"/>
    </font>
    <font>
      <b/>
      <sz val="9"/>
      <color rgb="FF00B050"/>
      <name val="Cambria"/>
      <family val="1"/>
    </font>
    <font>
      <b/>
      <sz val="9"/>
      <color theme="1"/>
      <name val="Cambria"/>
      <family val="1"/>
    </font>
    <font>
      <b/>
      <sz val="9"/>
      <color theme="1" tint="4.9989318521683403E-2"/>
      <name val="Cambria"/>
      <family val="1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left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/>
      <protection locked="0"/>
    </xf>
    <xf numFmtId="4" fontId="8" fillId="0" borderId="4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165" fontId="4" fillId="0" borderId="8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166" fontId="4" fillId="0" borderId="8" xfId="0" applyNumberFormat="1" applyFont="1" applyBorder="1" applyAlignment="1" applyProtection="1">
      <alignment horizontal="center" vertical="center"/>
      <protection locked="0"/>
    </xf>
    <xf numFmtId="2" fontId="7" fillId="0" borderId="8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8" fontId="9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168" fontId="7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/>
      <protection locked="0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left" vertical="center"/>
      <protection locked="0"/>
    </xf>
    <xf numFmtId="165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 applyProtection="1">
      <alignment horizontal="center" vertical="center"/>
      <protection locked="0"/>
    </xf>
    <xf numFmtId="4" fontId="4" fillId="0" borderId="6" xfId="0" applyNumberFormat="1" applyFont="1" applyBorder="1" applyAlignment="1" applyProtection="1">
      <alignment horizontal="center" vertical="center"/>
      <protection locked="0"/>
    </xf>
    <xf numFmtId="165" fontId="8" fillId="0" borderId="6" xfId="0" applyNumberFormat="1" applyFont="1" applyBorder="1" applyAlignment="1">
      <alignment horizontal="center" vertical="center"/>
    </xf>
    <xf numFmtId="168" fontId="7" fillId="0" borderId="1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left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165" fontId="8" fillId="0" borderId="6" xfId="0" applyNumberFormat="1" applyFont="1" applyBorder="1" applyAlignment="1" applyProtection="1">
      <alignment horizontal="center" vertical="center"/>
      <protection locked="0"/>
    </xf>
    <xf numFmtId="168" fontId="9" fillId="0" borderId="13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 applyProtection="1">
      <alignment horizontal="center" vertical="center"/>
      <protection locked="0"/>
    </xf>
    <xf numFmtId="165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165" fontId="4" fillId="0" borderId="4" xfId="0" applyNumberFormat="1" applyFont="1" applyBorder="1" applyAlignment="1" applyProtection="1">
      <alignment horizontal="center" vertical="center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center" vertical="center"/>
      <protection locked="0"/>
    </xf>
    <xf numFmtId="168" fontId="9" fillId="0" borderId="5" xfId="0" applyNumberFormat="1" applyFont="1" applyBorder="1" applyAlignment="1">
      <alignment horizontal="center" vertical="center"/>
    </xf>
    <xf numFmtId="0" fontId="6" fillId="0" borderId="8" xfId="2" applyFont="1" applyFill="1" applyBorder="1" applyAlignment="1" applyProtection="1">
      <alignment horizontal="center" vertical="center"/>
      <protection locked="0"/>
    </xf>
    <xf numFmtId="0" fontId="6" fillId="0" borderId="6" xfId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6" xfId="2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67" fontId="8" fillId="0" borderId="8" xfId="0" applyNumberFormat="1" applyFont="1" applyBorder="1" applyAlignment="1" applyProtection="1">
      <alignment horizontal="center" vertical="center"/>
      <protection locked="0"/>
    </xf>
    <xf numFmtId="167" fontId="8" fillId="0" borderId="1" xfId="0" applyNumberFormat="1" applyFont="1" applyBorder="1" applyAlignment="1" applyProtection="1">
      <alignment horizontal="center" vertical="center"/>
      <protection locked="0"/>
    </xf>
    <xf numFmtId="167" fontId="8" fillId="0" borderId="6" xfId="0" applyNumberFormat="1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Hyperlink" xfId="1" builtinId="8"/>
    <cellStyle name="Hyperlink 2" xfId="2" xr:uid="{7403AC0D-C7DA-4927-B590-8E86C413D1DC}"/>
    <cellStyle name="Normal" xfId="0" builtinId="0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8" formatCode="&quot;AED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9"/>
        <color rgb="FF0070C0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</font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338667</xdr:colOff>
      <xdr:row>2</xdr:row>
      <xdr:rowOff>177800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2D8DBE-EBDD-49F5-95EA-644241101C1B}"/>
            </a:ext>
          </a:extLst>
        </xdr:cNvPr>
        <xdr:cNvSpPr txBox="1"/>
      </xdr:nvSpPr>
      <xdr:spPr>
        <a:xfrm>
          <a:off x="3104727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oneCellAnchor>
    <xdr:from>
      <xdr:col>3</xdr:col>
      <xdr:colOff>338667</xdr:colOff>
      <xdr:row>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1D48A33-2DA1-4483-BFC2-4CA5930340FD}"/>
            </a:ext>
          </a:extLst>
        </xdr:cNvPr>
        <xdr:cNvSpPr txBox="1"/>
      </xdr:nvSpPr>
      <xdr:spPr>
        <a:xfrm>
          <a:off x="3104727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twoCellAnchor editAs="oneCell">
    <xdr:from>
      <xdr:col>2</xdr:col>
      <xdr:colOff>53341</xdr:colOff>
      <xdr:row>4</xdr:row>
      <xdr:rowOff>38101</xdr:rowOff>
    </xdr:from>
    <xdr:to>
      <xdr:col>2</xdr:col>
      <xdr:colOff>899160</xdr:colOff>
      <xdr:row>6</xdr:row>
      <xdr:rowOff>137160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2C9060-B353-19EC-10FE-B3A9353E7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421" y="464821"/>
          <a:ext cx="845819" cy="525779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7</xdr:row>
      <xdr:rowOff>45720</xdr:rowOff>
    </xdr:from>
    <xdr:to>
      <xdr:col>2</xdr:col>
      <xdr:colOff>889982</xdr:colOff>
      <xdr:row>9</xdr:row>
      <xdr:rowOff>175260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24C390-2552-8851-E3B3-26BCDB4B7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" y="1112520"/>
          <a:ext cx="821402" cy="55626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53341</xdr:colOff>
      <xdr:row>10</xdr:row>
      <xdr:rowOff>60960</xdr:rowOff>
    </xdr:from>
    <xdr:to>
      <xdr:col>2</xdr:col>
      <xdr:colOff>883920</xdr:colOff>
      <xdr:row>12</xdr:row>
      <xdr:rowOff>205740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F83311E-F5AD-3863-2140-13BC1F692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4421" y="1767840"/>
          <a:ext cx="830579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</xdr:colOff>
      <xdr:row>13</xdr:row>
      <xdr:rowOff>38100</xdr:rowOff>
    </xdr:from>
    <xdr:to>
      <xdr:col>2</xdr:col>
      <xdr:colOff>914400</xdr:colOff>
      <xdr:row>16</xdr:row>
      <xdr:rowOff>60960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29B1B95-83A0-85DA-18ED-83DDAF67A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1561" y="2385060"/>
          <a:ext cx="883919" cy="66294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20</xdr:row>
      <xdr:rowOff>30480</xdr:rowOff>
    </xdr:from>
    <xdr:to>
      <xdr:col>2</xdr:col>
      <xdr:colOff>868680</xdr:colOff>
      <xdr:row>27</xdr:row>
      <xdr:rowOff>38100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568A559-78B8-F730-08D9-0A2FA8049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2520" y="3870960"/>
          <a:ext cx="777240" cy="1501140"/>
        </a:xfrm>
        <a:prstGeom prst="rect">
          <a:avLst/>
        </a:prstGeom>
      </xdr:spPr>
    </xdr:pic>
    <xdr:clientData/>
  </xdr:twoCellAnchor>
  <xdr:twoCellAnchor editAs="oneCell">
    <xdr:from>
      <xdr:col>1</xdr:col>
      <xdr:colOff>701041</xdr:colOff>
      <xdr:row>16</xdr:row>
      <xdr:rowOff>83820</xdr:rowOff>
    </xdr:from>
    <xdr:to>
      <xdr:col>2</xdr:col>
      <xdr:colOff>921351</xdr:colOff>
      <xdr:row>19</xdr:row>
      <xdr:rowOff>129540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A8C3144-72B4-9F78-AB7B-D483A85ED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3461" y="3284220"/>
          <a:ext cx="928970" cy="685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7C5E77-1F2D-4529-AB24-2254D21BE3BC}" name="Table1" displayName="Table1" ref="A4:V32" totalsRowCount="1" headerRowDxfId="49" dataDxfId="47" totalsRowDxfId="45" headerRowBorderDxfId="48" tableBorderDxfId="46" totalsRowBorderDxfId="44">
  <autoFilter ref="A4:V31" xr:uid="{277C5E77-1F2D-4529-AB24-2254D21BE3BC}"/>
  <tableColumns count="22">
    <tableColumn id="1" xr3:uid="{0A0C5DD6-6FB1-4D92-AB62-BB39B79AF820}" name="Sr" totalsRowFunction="count" dataDxfId="43" totalsRowDxfId="42"/>
    <tableColumn id="2" xr3:uid="{147CEFBA-3842-4F43-B417-46D1C0DE4D18}" name="Length" dataDxfId="41" totalsRowDxfId="40"/>
    <tableColumn id="22" xr3:uid="{85F8FE61-ADEE-4EDD-A7AF-E0697F3E7720}" name="Image" dataDxfId="39" totalsRowDxfId="38"/>
    <tableColumn id="3" xr3:uid="{F2269054-6E2E-45A0-9986-6D37C7764866}" name="ITEM" dataDxfId="37" totalsRowDxfId="36"/>
    <tableColumn id="4" xr3:uid="{79DC9588-E698-4697-867B-88DEE51A2AD7}" name="LAB" dataDxfId="35" totalsRowDxfId="34"/>
    <tableColumn id="5" xr3:uid="{E595C593-34C0-4220-9992-78E637B27CDB}" name="Cert Number" dataDxfId="33" totalsRowDxfId="32"/>
    <tableColumn id="6" xr3:uid="{80827ADE-60DF-448E-B23B-D69D2325799F}" name="Size Avg." dataDxfId="31" totalsRowDxfId="30"/>
    <tableColumn id="7" xr3:uid="{D621E3B0-0D6E-4527-8953-57EF3AF0293A}" name="Avg Pts" dataDxfId="29" totalsRowDxfId="28"/>
    <tableColumn id="8" xr3:uid="{BA078B4F-C124-4862-8E1B-339031C322AE}" name="No.Pcs" totalsRowFunction="sum" dataDxfId="27" totalsRowDxfId="26"/>
    <tableColumn id="9" xr3:uid="{B39395E0-1BE9-45DC-9432-5DE6CB5EB53E}" name="Diam Cts" totalsRowFunction="sum" dataDxfId="25" totalsRowDxfId="24"/>
    <tableColumn id="10" xr3:uid="{B892088C-A096-406C-ABE1-41D0E71302D1}" name="Col - Clarity" dataDxfId="23" totalsRowDxfId="22"/>
    <tableColumn id="11" xr3:uid="{76E266BC-7A9A-4D46-BDF3-600D84E9DA26}" name="LOT" dataDxfId="21" totalsRowDxfId="20"/>
    <tableColumn id="12" xr3:uid="{261B6143-74F0-48D7-90D2-F39E5E59EB44}" name="Per/ct" dataDxfId="19" totalsRowDxfId="18"/>
    <tableColumn id="13" xr3:uid="{9D88FA78-921A-4827-BAB2-287E6F7405DE}" name="Diam Total" totalsRowFunction="sum" dataDxfId="17" totalsRowDxfId="16">
      <calculatedColumnFormula>M5*J5</calculatedColumnFormula>
    </tableColumn>
    <tableColumn id="14" xr3:uid="{5BE7D4E0-11DD-42F5-9E81-33D2F37A46EF}" name="Gold+Lab" dataDxfId="15" totalsRowDxfId="14"/>
    <tableColumn id="15" xr3:uid="{9101EE28-EADD-4AD7-84B8-CE37D63598F3}" name="Gross Gm" totalsRowFunction="sum" dataDxfId="13" totalsRowDxfId="12"/>
    <tableColumn id="16" xr3:uid="{6E85E262-851D-47E7-AE27-C0FDC8080792}" name="Net Gm" totalsRowFunction="sum" dataDxfId="11" totalsRowDxfId="10"/>
    <tableColumn id="17" xr3:uid="{AAC72D5C-6341-4272-B58E-E151B65CE063}" name="Gold Total" totalsRowFunction="sum" dataDxfId="9" totalsRowDxfId="8"/>
    <tableColumn id="18" xr3:uid="{094CCCD8-229D-4EF9-AF2F-65014EE254B5}" name="Labour" totalsRowFunction="sum" dataDxfId="7" totalsRowDxfId="6"/>
    <tableColumn id="19" xr3:uid="{ABED0B13-0CB3-4FDC-8FF3-9E563EE457E4}" name="Cert Exp" totalsRowFunction="sum" dataDxfId="5" totalsRowDxfId="4"/>
    <tableColumn id="20" xr3:uid="{682DBA28-925D-4838-9338-C66D2BC2B087}" name="Total Amt" totalsRowFunction="sum" dataDxfId="3" totalsRowDxfId="2"/>
    <tableColumn id="21" xr3:uid="{71DCE388-8801-414A-B389-246D121C6B83}" name="Total Aed" totalsRowFunction="sum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antonia.aspgulf.net/certificate/J260000049967-46p-8.48ct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ntonia.aspgulf.net/certificate/J260000066373%20EF%20VS-SI%207.95ct.pdf" TargetMode="External"/><Relationship Id="rId1" Type="http://schemas.openxmlformats.org/officeDocument/2006/relationships/hyperlink" Target="https://antonia.aspgulf.net/certificate/J260000105036%20EF%20VS-SI%205.47ct.pdf" TargetMode="External"/><Relationship Id="rId6" Type="http://schemas.openxmlformats.org/officeDocument/2006/relationships/hyperlink" Target="https://antonia.aspgulf.net/certificate/J260000049933-39p-12.14ct.pdf" TargetMode="External"/><Relationship Id="rId5" Type="http://schemas.openxmlformats.org/officeDocument/2006/relationships/hyperlink" Target="https://antonia.aspgulf.net/certificate/J260000066404%20EF%20SI%2011.33ct.pdf" TargetMode="External"/><Relationship Id="rId4" Type="http://schemas.openxmlformats.org/officeDocument/2006/relationships/hyperlink" Target="https://antonia.aspgulf.net/certificate/J250000161744%20153pcs-13.11ct.pdf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663B-FDC7-4886-B22E-15AB6361D70B}">
  <dimension ref="A2:V34"/>
  <sheetViews>
    <sheetView tabSelected="1" zoomScale="90" zoomScaleNormal="90" workbookViewId="0">
      <selection activeCell="N16" sqref="N16"/>
    </sheetView>
  </sheetViews>
  <sheetFormatPr defaultRowHeight="16.95" customHeight="1" x14ac:dyDescent="0.3"/>
  <cols>
    <col min="1" max="1" width="4.5546875" style="1" customWidth="1"/>
    <col min="2" max="2" width="10.33203125" style="1" bestFit="1" customWidth="1"/>
    <col min="3" max="3" width="13.44140625" style="1" customWidth="1"/>
    <col min="4" max="4" width="19.88671875" style="1" bestFit="1" customWidth="1"/>
    <col min="5" max="5" width="6.33203125" style="1" customWidth="1"/>
    <col min="6" max="6" width="13.6640625" style="1" bestFit="1" customWidth="1"/>
    <col min="7" max="7" width="7.44140625" style="1" customWidth="1"/>
    <col min="8" max="8" width="8.44140625" style="1" customWidth="1"/>
    <col min="9" max="9" width="6.44140625" style="1" customWidth="1"/>
    <col min="10" max="10" width="7.44140625" style="1" customWidth="1"/>
    <col min="11" max="11" width="7.5546875" style="1" customWidth="1"/>
    <col min="12" max="12" width="6.77734375" style="1" customWidth="1"/>
    <col min="13" max="13" width="9" style="1" bestFit="1" customWidth="1"/>
    <col min="14" max="14" width="9.44140625" style="1" customWidth="1"/>
    <col min="15" max="15" width="9.33203125" style="1" customWidth="1"/>
    <col min="16" max="16" width="8.109375" style="1" customWidth="1"/>
    <col min="17" max="17" width="8.33203125" style="1" customWidth="1"/>
    <col min="18" max="18" width="9.88671875" style="1" customWidth="1"/>
    <col min="19" max="19" width="9.5546875" style="1" customWidth="1"/>
    <col min="20" max="20" width="8.77734375" style="1" customWidth="1"/>
    <col min="21" max="21" width="10.77734375" style="1" customWidth="1"/>
    <col min="22" max="22" width="13.109375" style="1" bestFit="1" customWidth="1"/>
    <col min="23" max="16384" width="8.88671875" style="1"/>
  </cols>
  <sheetData>
    <row r="2" spans="1:22" ht="16.95" customHeight="1" x14ac:dyDescent="0.3">
      <c r="A2" s="90" t="s">
        <v>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</row>
    <row r="3" spans="1:22" ht="16.95" customHeight="1" x14ac:dyDescent="0.3">
      <c r="A3" s="90" t="s">
        <v>63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</row>
    <row r="4" spans="1:22" ht="16.95" customHeight="1" x14ac:dyDescent="0.3">
      <c r="A4" s="16" t="s">
        <v>0</v>
      </c>
      <c r="B4" s="17" t="s">
        <v>1</v>
      </c>
      <c r="C4" s="17" t="s">
        <v>59</v>
      </c>
      <c r="D4" s="17" t="s">
        <v>3</v>
      </c>
      <c r="E4" s="17" t="s">
        <v>4</v>
      </c>
      <c r="F4" s="17" t="s">
        <v>5</v>
      </c>
      <c r="G4" s="18" t="s">
        <v>9</v>
      </c>
      <c r="H4" s="19" t="s">
        <v>10</v>
      </c>
      <c r="I4" s="17" t="s">
        <v>11</v>
      </c>
      <c r="J4" s="17" t="s">
        <v>12</v>
      </c>
      <c r="K4" s="20" t="s">
        <v>13</v>
      </c>
      <c r="L4" s="17" t="s">
        <v>16</v>
      </c>
      <c r="M4" s="17" t="s">
        <v>18</v>
      </c>
      <c r="N4" s="21" t="s">
        <v>19</v>
      </c>
      <c r="O4" s="22" t="s">
        <v>20</v>
      </c>
      <c r="P4" s="23" t="s">
        <v>21</v>
      </c>
      <c r="Q4" s="24" t="s">
        <v>22</v>
      </c>
      <c r="R4" s="21" t="s">
        <v>23</v>
      </c>
      <c r="S4" s="25" t="s">
        <v>35</v>
      </c>
      <c r="T4" s="22" t="s">
        <v>24</v>
      </c>
      <c r="U4" s="21" t="s">
        <v>25</v>
      </c>
      <c r="V4" s="26" t="s">
        <v>58</v>
      </c>
    </row>
    <row r="5" spans="1:22" ht="16.95" customHeight="1" x14ac:dyDescent="0.3">
      <c r="A5" s="27">
        <v>1</v>
      </c>
      <c r="B5" s="28" t="s">
        <v>2</v>
      </c>
      <c r="C5" s="28"/>
      <c r="D5" s="29" t="s">
        <v>6</v>
      </c>
      <c r="E5" s="30" t="s">
        <v>7</v>
      </c>
      <c r="F5" s="31" t="s">
        <v>8</v>
      </c>
      <c r="G5" s="32" t="s">
        <v>14</v>
      </c>
      <c r="H5" s="33">
        <f>J5/I5</f>
        <v>9.116666666666666E-2</v>
      </c>
      <c r="I5" s="34">
        <v>60</v>
      </c>
      <c r="J5" s="34">
        <v>5.47</v>
      </c>
      <c r="K5" s="35" t="s">
        <v>15</v>
      </c>
      <c r="L5" s="34" t="s">
        <v>17</v>
      </c>
      <c r="M5" s="77">
        <v>500</v>
      </c>
      <c r="N5" s="36">
        <f>M5*J5</f>
        <v>2735</v>
      </c>
      <c r="O5" s="37">
        <v>124</v>
      </c>
      <c r="P5" s="38">
        <v>8.33</v>
      </c>
      <c r="Q5" s="39">
        <v>7.2359999999999998</v>
      </c>
      <c r="R5" s="36">
        <f>Q5*O5</f>
        <v>897.26400000000001</v>
      </c>
      <c r="S5" s="40">
        <v>0</v>
      </c>
      <c r="T5" s="37">
        <f>21*J5</f>
        <v>114.86999999999999</v>
      </c>
      <c r="U5" s="41">
        <f>T5+S5+R5+N5</f>
        <v>3747.134</v>
      </c>
      <c r="V5" s="42">
        <f>U5*3.6725</f>
        <v>13761.349614999999</v>
      </c>
    </row>
    <row r="6" spans="1:22" ht="16.95" customHeight="1" x14ac:dyDescent="0.3">
      <c r="A6" s="43"/>
      <c r="B6" s="11"/>
      <c r="C6" s="11"/>
      <c r="D6" s="12"/>
      <c r="E6" s="3"/>
      <c r="F6" s="5"/>
      <c r="G6" s="4"/>
      <c r="H6" s="13"/>
      <c r="I6" s="5"/>
      <c r="J6" s="9"/>
      <c r="K6" s="14"/>
      <c r="L6" s="5"/>
      <c r="M6" s="78"/>
      <c r="N6" s="7"/>
      <c r="O6" s="8"/>
      <c r="P6" s="9"/>
      <c r="Q6" s="15"/>
      <c r="R6" s="8"/>
      <c r="S6" s="8"/>
      <c r="T6" s="8"/>
      <c r="U6" s="10"/>
      <c r="V6" s="44"/>
    </row>
    <row r="7" spans="1:22" ht="16.95" customHeight="1" x14ac:dyDescent="0.3">
      <c r="A7" s="45"/>
      <c r="B7" s="46"/>
      <c r="C7" s="46"/>
      <c r="D7" s="47"/>
      <c r="E7" s="82"/>
      <c r="F7" s="48"/>
      <c r="G7" s="49"/>
      <c r="H7" s="50"/>
      <c r="I7" s="48"/>
      <c r="J7" s="51"/>
      <c r="K7" s="52"/>
      <c r="L7" s="48"/>
      <c r="M7" s="79"/>
      <c r="N7" s="53"/>
      <c r="O7" s="54"/>
      <c r="P7" s="51"/>
      <c r="Q7" s="55"/>
      <c r="R7" s="54"/>
      <c r="S7" s="54"/>
      <c r="T7" s="54"/>
      <c r="U7" s="56"/>
      <c r="V7" s="57"/>
    </row>
    <row r="8" spans="1:22" ht="16.95" customHeight="1" x14ac:dyDescent="0.3">
      <c r="A8" s="27">
        <v>2</v>
      </c>
      <c r="B8" s="28" t="s">
        <v>2</v>
      </c>
      <c r="C8" s="28"/>
      <c r="D8" s="29" t="s">
        <v>6</v>
      </c>
      <c r="E8" s="30" t="s">
        <v>7</v>
      </c>
      <c r="F8" s="34" t="s">
        <v>26</v>
      </c>
      <c r="G8" s="32" t="s">
        <v>27</v>
      </c>
      <c r="H8" s="33">
        <f>J8/I8</f>
        <v>0.17282608695652174</v>
      </c>
      <c r="I8" s="34">
        <v>46</v>
      </c>
      <c r="J8" s="34">
        <v>7.95</v>
      </c>
      <c r="K8" s="35" t="s">
        <v>15</v>
      </c>
      <c r="L8" s="34" t="s">
        <v>28</v>
      </c>
      <c r="M8" s="77">
        <v>525</v>
      </c>
      <c r="N8" s="36">
        <f>M8*J8</f>
        <v>4173.75</v>
      </c>
      <c r="O8" s="37">
        <v>124</v>
      </c>
      <c r="P8" s="38">
        <v>10.48</v>
      </c>
      <c r="Q8" s="58">
        <v>8.89</v>
      </c>
      <c r="R8" s="36">
        <f>Q8*O8</f>
        <v>1102.3600000000001</v>
      </c>
      <c r="S8" s="40">
        <v>0</v>
      </c>
      <c r="T8" s="37">
        <f>21*J8</f>
        <v>166.95000000000002</v>
      </c>
      <c r="U8" s="41">
        <f>T8+S8+R8+N8</f>
        <v>5443.06</v>
      </c>
      <c r="V8" s="42">
        <f>U8*3.6725</f>
        <v>19989.637849999999</v>
      </c>
    </row>
    <row r="9" spans="1:22" ht="16.95" customHeight="1" x14ac:dyDescent="0.3">
      <c r="A9" s="43"/>
      <c r="B9" s="11"/>
      <c r="C9" s="11"/>
      <c r="D9" s="12"/>
      <c r="E9" s="3"/>
      <c r="F9" s="5"/>
      <c r="G9" s="4"/>
      <c r="H9" s="13"/>
      <c r="I9" s="5"/>
      <c r="J9" s="9"/>
      <c r="K9" s="14"/>
      <c r="L9" s="5"/>
      <c r="M9" s="78"/>
      <c r="N9" s="7"/>
      <c r="O9" s="8"/>
      <c r="P9" s="9"/>
      <c r="Q9" s="15"/>
      <c r="R9" s="8"/>
      <c r="S9" s="8"/>
      <c r="T9" s="8"/>
      <c r="U9" s="10"/>
      <c r="V9" s="44"/>
    </row>
    <row r="10" spans="1:22" ht="16.95" customHeight="1" x14ac:dyDescent="0.3">
      <c r="A10" s="45"/>
      <c r="B10" s="46"/>
      <c r="C10" s="46"/>
      <c r="D10" s="47"/>
      <c r="E10" s="82"/>
      <c r="F10" s="48"/>
      <c r="G10" s="49"/>
      <c r="H10" s="50"/>
      <c r="I10" s="48"/>
      <c r="J10" s="51"/>
      <c r="K10" s="52"/>
      <c r="L10" s="48"/>
      <c r="M10" s="79"/>
      <c r="N10" s="53"/>
      <c r="O10" s="54"/>
      <c r="P10" s="51"/>
      <c r="Q10" s="55"/>
      <c r="R10" s="54"/>
      <c r="S10" s="54"/>
      <c r="T10" s="54"/>
      <c r="U10" s="56"/>
      <c r="V10" s="57"/>
    </row>
    <row r="11" spans="1:22" ht="16.95" customHeight="1" x14ac:dyDescent="0.3">
      <c r="A11" s="27">
        <v>3</v>
      </c>
      <c r="B11" s="28" t="s">
        <v>29</v>
      </c>
      <c r="C11" s="28"/>
      <c r="D11" s="29" t="s">
        <v>30</v>
      </c>
      <c r="E11" s="30" t="s">
        <v>7</v>
      </c>
      <c r="F11" s="34" t="s">
        <v>31</v>
      </c>
      <c r="G11" s="32" t="s">
        <v>32</v>
      </c>
      <c r="H11" s="33">
        <f>J11/I11</f>
        <v>0.18434782608695652</v>
      </c>
      <c r="I11" s="34">
        <v>46</v>
      </c>
      <c r="J11" s="38">
        <v>8.48</v>
      </c>
      <c r="K11" s="35" t="s">
        <v>33</v>
      </c>
      <c r="L11" s="34" t="s">
        <v>34</v>
      </c>
      <c r="M11" s="77">
        <v>535</v>
      </c>
      <c r="N11" s="36">
        <f>M11*J11</f>
        <v>4536.8</v>
      </c>
      <c r="O11" s="37">
        <v>124</v>
      </c>
      <c r="P11" s="38">
        <v>11.4</v>
      </c>
      <c r="Q11" s="39">
        <v>9.7040000000000006</v>
      </c>
      <c r="R11" s="36">
        <f>Q11*O11</f>
        <v>1203.296</v>
      </c>
      <c r="S11" s="40">
        <v>0</v>
      </c>
      <c r="T11" s="37">
        <f>21*J11</f>
        <v>178.08</v>
      </c>
      <c r="U11" s="41">
        <f>T11+S11+R11+N11</f>
        <v>5918.1760000000004</v>
      </c>
      <c r="V11" s="42">
        <f>U11*3.6725</f>
        <v>21734.501360000002</v>
      </c>
    </row>
    <row r="12" spans="1:22" ht="16.95" customHeight="1" x14ac:dyDescent="0.3">
      <c r="A12" s="43"/>
      <c r="B12" s="11"/>
      <c r="C12" s="11"/>
      <c r="D12" s="12"/>
      <c r="E12" s="3"/>
      <c r="F12" s="5"/>
      <c r="G12" s="4"/>
      <c r="H12" s="13"/>
      <c r="I12" s="5"/>
      <c r="J12" s="9"/>
      <c r="K12" s="14"/>
      <c r="L12" s="5"/>
      <c r="M12" s="78"/>
      <c r="N12" s="7"/>
      <c r="O12" s="8"/>
      <c r="P12" s="9"/>
      <c r="Q12" s="15"/>
      <c r="R12" s="8"/>
      <c r="S12" s="8"/>
      <c r="T12" s="8"/>
      <c r="U12" s="10"/>
      <c r="V12" s="44"/>
    </row>
    <row r="13" spans="1:22" ht="16.95" customHeight="1" x14ac:dyDescent="0.3">
      <c r="A13" s="45"/>
      <c r="B13" s="46"/>
      <c r="C13" s="46"/>
      <c r="D13" s="47"/>
      <c r="E13" s="82"/>
      <c r="F13" s="48"/>
      <c r="G13" s="49"/>
      <c r="H13" s="50"/>
      <c r="I13" s="48"/>
      <c r="J13" s="51"/>
      <c r="K13" s="52"/>
      <c r="L13" s="48"/>
      <c r="M13" s="79"/>
      <c r="N13" s="53"/>
      <c r="O13" s="54"/>
      <c r="P13" s="51"/>
      <c r="Q13" s="55"/>
      <c r="R13" s="54"/>
      <c r="S13" s="54"/>
      <c r="T13" s="54"/>
      <c r="U13" s="56"/>
      <c r="V13" s="57"/>
    </row>
    <row r="14" spans="1:22" ht="16.95" customHeight="1" x14ac:dyDescent="0.3">
      <c r="A14" s="27">
        <v>4</v>
      </c>
      <c r="B14" s="28" t="s">
        <v>2</v>
      </c>
      <c r="C14" s="59"/>
      <c r="D14" s="60" t="s">
        <v>30</v>
      </c>
      <c r="E14" s="81" t="s">
        <v>7</v>
      </c>
      <c r="F14" s="34" t="s">
        <v>60</v>
      </c>
      <c r="G14" s="32" t="s">
        <v>36</v>
      </c>
      <c r="H14" s="33">
        <f>J14/I14</f>
        <v>0.27634146341463417</v>
      </c>
      <c r="I14" s="61">
        <v>41</v>
      </c>
      <c r="J14" s="38">
        <v>11.33</v>
      </c>
      <c r="K14" s="62" t="s">
        <v>33</v>
      </c>
      <c r="L14" s="34" t="s">
        <v>61</v>
      </c>
      <c r="M14" s="87">
        <v>600</v>
      </c>
      <c r="N14" s="36">
        <f>M14*J14</f>
        <v>6798</v>
      </c>
      <c r="O14" s="37">
        <v>124</v>
      </c>
      <c r="P14" s="38">
        <v>14.28</v>
      </c>
      <c r="Q14" s="58">
        <v>12.013999999999999</v>
      </c>
      <c r="R14" s="36">
        <f>Q14*O14</f>
        <v>1489.7359999999999</v>
      </c>
      <c r="S14" s="40">
        <v>0</v>
      </c>
      <c r="T14" s="37">
        <f>21*J14</f>
        <v>237.93</v>
      </c>
      <c r="U14" s="41">
        <f>T14+S14+R14+N14</f>
        <v>8525.6659999999993</v>
      </c>
      <c r="V14" s="42">
        <f>U14*3.6725</f>
        <v>31310.508384999997</v>
      </c>
    </row>
    <row r="15" spans="1:22" ht="16.95" customHeight="1" x14ac:dyDescent="0.3">
      <c r="A15" s="43"/>
      <c r="B15" s="11"/>
      <c r="C15" s="11"/>
      <c r="D15" s="12"/>
      <c r="E15" s="3"/>
      <c r="F15" s="5"/>
      <c r="G15" s="4"/>
      <c r="H15" s="13"/>
      <c r="I15" s="5"/>
      <c r="J15" s="9"/>
      <c r="K15" s="14"/>
      <c r="L15" s="5"/>
      <c r="M15" s="88"/>
      <c r="N15" s="7"/>
      <c r="O15" s="8"/>
      <c r="P15" s="9"/>
      <c r="Q15" s="15"/>
      <c r="R15" s="8"/>
      <c r="S15" s="8"/>
      <c r="T15" s="8"/>
      <c r="U15" s="10"/>
      <c r="V15" s="44"/>
    </row>
    <row r="16" spans="1:22" ht="16.95" customHeight="1" x14ac:dyDescent="0.3">
      <c r="A16" s="45"/>
      <c r="B16" s="46"/>
      <c r="C16" s="46"/>
      <c r="D16" s="47"/>
      <c r="E16" s="82"/>
      <c r="F16" s="48"/>
      <c r="G16" s="49"/>
      <c r="H16" s="50"/>
      <c r="I16" s="48"/>
      <c r="J16" s="51"/>
      <c r="K16" s="52"/>
      <c r="L16" s="48"/>
      <c r="M16" s="89"/>
      <c r="N16" s="53"/>
      <c r="O16" s="54"/>
      <c r="P16" s="51"/>
      <c r="Q16" s="55"/>
      <c r="R16" s="54"/>
      <c r="S16" s="54"/>
      <c r="T16" s="54"/>
      <c r="U16" s="56"/>
      <c r="V16" s="57"/>
    </row>
    <row r="17" spans="1:22" ht="16.95" customHeight="1" x14ac:dyDescent="0.3">
      <c r="A17" s="27">
        <v>5</v>
      </c>
      <c r="B17" s="28" t="s">
        <v>2</v>
      </c>
      <c r="C17" s="59"/>
      <c r="D17" s="60" t="s">
        <v>6</v>
      </c>
      <c r="E17" s="81" t="s">
        <v>7</v>
      </c>
      <c r="F17" s="34" t="s">
        <v>62</v>
      </c>
      <c r="G17" s="32" t="s">
        <v>45</v>
      </c>
      <c r="H17" s="33">
        <f>J17/I17</f>
        <v>0.31128205128205128</v>
      </c>
      <c r="I17" s="34">
        <v>39</v>
      </c>
      <c r="J17" s="38">
        <v>12.14</v>
      </c>
      <c r="K17" s="62" t="s">
        <v>33</v>
      </c>
      <c r="L17" s="34" t="s">
        <v>61</v>
      </c>
      <c r="M17" s="87">
        <v>650</v>
      </c>
      <c r="N17" s="36">
        <f>M17*J17</f>
        <v>7891</v>
      </c>
      <c r="O17" s="37">
        <v>124</v>
      </c>
      <c r="P17" s="38">
        <v>12.09</v>
      </c>
      <c r="Q17" s="58">
        <v>9.6620000000000008</v>
      </c>
      <c r="R17" s="36">
        <f>Q17*O17</f>
        <v>1198.0880000000002</v>
      </c>
      <c r="S17" s="37">
        <v>0</v>
      </c>
      <c r="T17" s="37">
        <f>21*J17</f>
        <v>254.94</v>
      </c>
      <c r="U17" s="41">
        <f>T17+S17+R17+N17</f>
        <v>9344.0280000000002</v>
      </c>
      <c r="V17" s="42">
        <f>U17*3.6725</f>
        <v>34315.94283</v>
      </c>
    </row>
    <row r="18" spans="1:22" ht="16.95" customHeight="1" x14ac:dyDescent="0.3">
      <c r="A18" s="43"/>
      <c r="B18" s="11"/>
      <c r="C18" s="11"/>
      <c r="D18" s="12"/>
      <c r="E18" s="83"/>
      <c r="F18" s="5"/>
      <c r="G18" s="4"/>
      <c r="H18" s="13"/>
      <c r="I18" s="5"/>
      <c r="J18" s="9"/>
      <c r="K18" s="14"/>
      <c r="L18" s="5"/>
      <c r="M18" s="88"/>
      <c r="N18" s="7"/>
      <c r="O18" s="8"/>
      <c r="P18" s="9"/>
      <c r="Q18" s="15"/>
      <c r="R18" s="8"/>
      <c r="S18" s="8"/>
      <c r="T18" s="8"/>
      <c r="U18" s="8"/>
      <c r="V18" s="63"/>
    </row>
    <row r="19" spans="1:22" ht="16.95" customHeight="1" x14ac:dyDescent="0.3">
      <c r="A19" s="43"/>
      <c r="B19" s="11"/>
      <c r="C19" s="11"/>
      <c r="D19" s="12"/>
      <c r="E19" s="83"/>
      <c r="F19" s="5"/>
      <c r="G19" s="4"/>
      <c r="H19" s="13"/>
      <c r="I19" s="5"/>
      <c r="J19" s="9"/>
      <c r="K19" s="14"/>
      <c r="L19" s="5"/>
      <c r="M19" s="88"/>
      <c r="N19" s="7"/>
      <c r="O19" s="8"/>
      <c r="P19" s="9"/>
      <c r="Q19" s="15"/>
      <c r="R19" s="8"/>
      <c r="S19" s="8"/>
      <c r="T19" s="8"/>
      <c r="U19" s="8"/>
      <c r="V19" s="63"/>
    </row>
    <row r="20" spans="1:22" ht="16.95" customHeight="1" x14ac:dyDescent="0.3">
      <c r="A20" s="45"/>
      <c r="B20" s="46"/>
      <c r="C20" s="46"/>
      <c r="D20" s="47"/>
      <c r="E20" s="84"/>
      <c r="F20" s="48"/>
      <c r="G20" s="49"/>
      <c r="H20" s="50"/>
      <c r="I20" s="48"/>
      <c r="J20" s="51"/>
      <c r="K20" s="52"/>
      <c r="L20" s="48"/>
      <c r="M20" s="89"/>
      <c r="N20" s="53"/>
      <c r="O20" s="54"/>
      <c r="P20" s="51"/>
      <c r="Q20" s="55"/>
      <c r="R20" s="54"/>
      <c r="S20" s="54"/>
      <c r="T20" s="54"/>
      <c r="U20" s="54"/>
      <c r="V20" s="64"/>
    </row>
    <row r="21" spans="1:22" ht="16.95" customHeight="1" x14ac:dyDescent="0.3">
      <c r="A21" s="27">
        <v>6</v>
      </c>
      <c r="B21" s="59" t="s">
        <v>43</v>
      </c>
      <c r="C21" s="59"/>
      <c r="D21" s="60" t="s">
        <v>38</v>
      </c>
      <c r="E21" s="81" t="s">
        <v>7</v>
      </c>
      <c r="F21" s="34" t="s">
        <v>39</v>
      </c>
      <c r="G21" s="32" t="s">
        <v>40</v>
      </c>
      <c r="H21" s="65">
        <v>0.8</v>
      </c>
      <c r="I21" s="34">
        <v>1</v>
      </c>
      <c r="J21" s="38">
        <v>0.8</v>
      </c>
      <c r="K21" s="62" t="s">
        <v>41</v>
      </c>
      <c r="L21" s="34" t="s">
        <v>49</v>
      </c>
      <c r="M21" s="87">
        <v>1075</v>
      </c>
      <c r="N21" s="36">
        <f t="shared" ref="N21:N31" si="0">M21*J21</f>
        <v>860</v>
      </c>
      <c r="O21" s="37"/>
      <c r="P21" s="38"/>
      <c r="Q21" s="58"/>
      <c r="R21" s="37"/>
      <c r="S21" s="37"/>
      <c r="T21" s="37"/>
      <c r="U21" s="37"/>
      <c r="V21" s="66"/>
    </row>
    <row r="22" spans="1:22" ht="16.95" customHeight="1" x14ac:dyDescent="0.3">
      <c r="A22" s="43"/>
      <c r="B22" s="11"/>
      <c r="C22" s="11"/>
      <c r="D22" s="6" t="s">
        <v>42</v>
      </c>
      <c r="E22" s="85"/>
      <c r="F22" s="5"/>
      <c r="G22" s="4" t="s">
        <v>37</v>
      </c>
      <c r="H22" s="13">
        <v>0.5</v>
      </c>
      <c r="I22" s="5">
        <v>2</v>
      </c>
      <c r="J22" s="9">
        <v>1</v>
      </c>
      <c r="K22" s="14"/>
      <c r="L22" s="5" t="s">
        <v>50</v>
      </c>
      <c r="M22" s="88">
        <v>775</v>
      </c>
      <c r="N22" s="7">
        <f t="shared" si="0"/>
        <v>775</v>
      </c>
      <c r="O22" s="8"/>
      <c r="P22" s="9"/>
      <c r="Q22" s="15"/>
      <c r="R22" s="8"/>
      <c r="S22" s="8"/>
      <c r="T22" s="8"/>
      <c r="U22" s="8"/>
      <c r="V22" s="63"/>
    </row>
    <row r="23" spans="1:22" ht="16.95" customHeight="1" x14ac:dyDescent="0.3">
      <c r="A23" s="43"/>
      <c r="B23" s="11"/>
      <c r="C23" s="11"/>
      <c r="D23" s="12" t="s">
        <v>43</v>
      </c>
      <c r="E23" s="85"/>
      <c r="F23" s="5"/>
      <c r="G23" s="4" t="s">
        <v>44</v>
      </c>
      <c r="H23" s="13">
        <v>0.42</v>
      </c>
      <c r="I23" s="5">
        <v>2</v>
      </c>
      <c r="J23" s="9">
        <v>0.84</v>
      </c>
      <c r="K23" s="14"/>
      <c r="L23" s="5" t="s">
        <v>51</v>
      </c>
      <c r="M23" s="88">
        <v>700</v>
      </c>
      <c r="N23" s="7">
        <f t="shared" si="0"/>
        <v>588</v>
      </c>
      <c r="O23" s="8"/>
      <c r="P23" s="9"/>
      <c r="Q23" s="15"/>
      <c r="R23" s="8"/>
      <c r="S23" s="8"/>
      <c r="T23" s="8"/>
      <c r="U23" s="8"/>
      <c r="V23" s="63"/>
    </row>
    <row r="24" spans="1:22" ht="16.95" customHeight="1" x14ac:dyDescent="0.3">
      <c r="A24" s="43"/>
      <c r="B24" s="11"/>
      <c r="C24" s="11"/>
      <c r="D24" s="12"/>
      <c r="E24" s="85"/>
      <c r="F24" s="5"/>
      <c r="G24" s="4" t="s">
        <v>45</v>
      </c>
      <c r="H24" s="13">
        <v>0.32</v>
      </c>
      <c r="I24" s="5">
        <v>6</v>
      </c>
      <c r="J24" s="9">
        <v>1.92</v>
      </c>
      <c r="K24" s="14"/>
      <c r="L24" s="5" t="s">
        <v>52</v>
      </c>
      <c r="M24" s="88">
        <v>650</v>
      </c>
      <c r="N24" s="7">
        <f t="shared" si="0"/>
        <v>1248</v>
      </c>
      <c r="O24" s="8"/>
      <c r="P24" s="9"/>
      <c r="Q24" s="15"/>
      <c r="R24" s="8"/>
      <c r="S24" s="8"/>
      <c r="T24" s="8"/>
      <c r="U24" s="8"/>
      <c r="V24" s="63"/>
    </row>
    <row r="25" spans="1:22" ht="16.95" customHeight="1" x14ac:dyDescent="0.3">
      <c r="A25" s="43"/>
      <c r="B25" s="11"/>
      <c r="C25" s="11"/>
      <c r="D25" s="12"/>
      <c r="E25" s="85"/>
      <c r="F25" s="5"/>
      <c r="G25" s="4" t="s">
        <v>36</v>
      </c>
      <c r="H25" s="13">
        <v>0.255</v>
      </c>
      <c r="I25" s="5">
        <v>2</v>
      </c>
      <c r="J25" s="9">
        <v>0.51</v>
      </c>
      <c r="K25" s="14"/>
      <c r="L25" s="5" t="s">
        <v>52</v>
      </c>
      <c r="M25" s="88">
        <v>620</v>
      </c>
      <c r="N25" s="7">
        <f t="shared" si="0"/>
        <v>316.2</v>
      </c>
      <c r="O25" s="8"/>
      <c r="P25" s="9"/>
      <c r="Q25" s="15"/>
      <c r="R25" s="8"/>
      <c r="S25" s="8"/>
      <c r="T25" s="8"/>
      <c r="U25" s="8"/>
      <c r="V25" s="63"/>
    </row>
    <row r="26" spans="1:22" ht="16.95" customHeight="1" x14ac:dyDescent="0.3">
      <c r="A26" s="43"/>
      <c r="B26" s="11"/>
      <c r="C26" s="11"/>
      <c r="D26" s="12"/>
      <c r="E26" s="85"/>
      <c r="F26" s="5"/>
      <c r="G26" s="4" t="s">
        <v>32</v>
      </c>
      <c r="H26" s="13">
        <v>0.20250000000000001</v>
      </c>
      <c r="I26" s="5">
        <v>4</v>
      </c>
      <c r="J26" s="9">
        <v>0.81</v>
      </c>
      <c r="K26" s="14"/>
      <c r="L26" s="5" t="s">
        <v>34</v>
      </c>
      <c r="M26" s="88">
        <v>575</v>
      </c>
      <c r="N26" s="7">
        <f t="shared" si="0"/>
        <v>465.75000000000006</v>
      </c>
      <c r="O26" s="8"/>
      <c r="P26" s="9"/>
      <c r="Q26" s="15"/>
      <c r="R26" s="8"/>
      <c r="S26" s="8"/>
      <c r="T26" s="8"/>
      <c r="U26" s="8"/>
      <c r="V26" s="63"/>
    </row>
    <row r="27" spans="1:22" ht="16.95" customHeight="1" x14ac:dyDescent="0.3">
      <c r="A27" s="43"/>
      <c r="B27" s="11"/>
      <c r="C27" s="11"/>
      <c r="D27" s="12"/>
      <c r="E27" s="85"/>
      <c r="F27" s="5"/>
      <c r="G27" s="4" t="s">
        <v>27</v>
      </c>
      <c r="H27" s="13">
        <v>0.17</v>
      </c>
      <c r="I27" s="5">
        <v>2</v>
      </c>
      <c r="J27" s="9">
        <v>0.34</v>
      </c>
      <c r="K27" s="14"/>
      <c r="L27" s="5" t="s">
        <v>28</v>
      </c>
      <c r="M27" s="88">
        <v>535</v>
      </c>
      <c r="N27" s="7">
        <f t="shared" si="0"/>
        <v>181.9</v>
      </c>
      <c r="O27" s="8"/>
      <c r="P27" s="9"/>
      <c r="Q27" s="15"/>
      <c r="R27" s="8"/>
      <c r="S27" s="8"/>
      <c r="T27" s="8"/>
      <c r="U27" s="8"/>
      <c r="V27" s="63"/>
    </row>
    <row r="28" spans="1:22" ht="16.95" customHeight="1" x14ac:dyDescent="0.3">
      <c r="A28" s="43"/>
      <c r="B28" s="11"/>
      <c r="C28" s="11"/>
      <c r="D28" s="12"/>
      <c r="E28" s="85"/>
      <c r="F28" s="5"/>
      <c r="G28" s="4" t="s">
        <v>46</v>
      </c>
      <c r="H28" s="13">
        <v>0.12166666666666666</v>
      </c>
      <c r="I28" s="5">
        <v>6</v>
      </c>
      <c r="J28" s="9">
        <v>0.73</v>
      </c>
      <c r="K28" s="14"/>
      <c r="L28" s="5" t="s">
        <v>53</v>
      </c>
      <c r="M28" s="88">
        <v>515</v>
      </c>
      <c r="N28" s="7">
        <f t="shared" si="0"/>
        <v>375.95</v>
      </c>
      <c r="O28" s="8"/>
      <c r="P28" s="9"/>
      <c r="Q28" s="15"/>
      <c r="R28" s="8"/>
      <c r="S28" s="8"/>
      <c r="T28" s="8"/>
      <c r="U28" s="8"/>
      <c r="V28" s="63"/>
    </row>
    <row r="29" spans="1:22" ht="16.95" customHeight="1" x14ac:dyDescent="0.3">
      <c r="A29" s="43"/>
      <c r="B29" s="11"/>
      <c r="C29" s="11"/>
      <c r="D29" s="12"/>
      <c r="E29" s="85"/>
      <c r="F29" s="5"/>
      <c r="G29" s="4" t="s">
        <v>14</v>
      </c>
      <c r="H29" s="13">
        <v>8.0500000000000002E-2</v>
      </c>
      <c r="I29" s="5">
        <v>20</v>
      </c>
      <c r="J29" s="9">
        <v>1.61</v>
      </c>
      <c r="K29" s="14"/>
      <c r="L29" s="5" t="s">
        <v>54</v>
      </c>
      <c r="M29" s="88">
        <v>475</v>
      </c>
      <c r="N29" s="7">
        <f t="shared" si="0"/>
        <v>764.75</v>
      </c>
      <c r="O29" s="8"/>
      <c r="P29" s="9"/>
      <c r="Q29" s="15"/>
      <c r="R29" s="8"/>
      <c r="S29" s="8"/>
      <c r="T29" s="8"/>
      <c r="U29" s="8"/>
      <c r="V29" s="63"/>
    </row>
    <row r="30" spans="1:22" ht="16.95" customHeight="1" x14ac:dyDescent="0.3">
      <c r="A30" s="43"/>
      <c r="B30" s="11"/>
      <c r="C30" s="11"/>
      <c r="D30" s="12"/>
      <c r="E30" s="85"/>
      <c r="F30" s="5"/>
      <c r="G30" s="4" t="s">
        <v>47</v>
      </c>
      <c r="H30" s="13">
        <v>5.0303030303030301E-2</v>
      </c>
      <c r="I30" s="5">
        <v>66</v>
      </c>
      <c r="J30" s="9">
        <v>3.32</v>
      </c>
      <c r="K30" s="14"/>
      <c r="L30" s="5" t="s">
        <v>55</v>
      </c>
      <c r="M30" s="88">
        <v>350</v>
      </c>
      <c r="N30" s="7">
        <f t="shared" si="0"/>
        <v>1162</v>
      </c>
      <c r="O30" s="8"/>
      <c r="P30" s="9"/>
      <c r="Q30" s="15"/>
      <c r="R30" s="8"/>
      <c r="S30" s="8"/>
      <c r="T30" s="8"/>
      <c r="U30" s="8"/>
      <c r="V30" s="63"/>
    </row>
    <row r="31" spans="1:22" ht="16.95" customHeight="1" x14ac:dyDescent="0.3">
      <c r="A31" s="45"/>
      <c r="B31" s="46"/>
      <c r="C31" s="46"/>
      <c r="D31" s="47"/>
      <c r="E31" s="86"/>
      <c r="F31" s="48"/>
      <c r="G31" s="49" t="s">
        <v>48</v>
      </c>
      <c r="H31" s="50">
        <v>2.9285714285714286E-2</v>
      </c>
      <c r="I31" s="48">
        <v>42</v>
      </c>
      <c r="J31" s="51">
        <v>1.23</v>
      </c>
      <c r="K31" s="52"/>
      <c r="L31" s="48" t="s">
        <v>56</v>
      </c>
      <c r="M31" s="89">
        <v>350</v>
      </c>
      <c r="N31" s="53">
        <f t="shared" si="0"/>
        <v>430.5</v>
      </c>
      <c r="O31" s="54">
        <v>108</v>
      </c>
      <c r="P31" s="51">
        <v>22.03</v>
      </c>
      <c r="Q31" s="55">
        <v>19.41</v>
      </c>
      <c r="R31" s="53">
        <f>Q31*O31</f>
        <v>2096.2800000000002</v>
      </c>
      <c r="S31" s="54">
        <v>500</v>
      </c>
      <c r="T31" s="54">
        <f>21*13.11</f>
        <v>275.31</v>
      </c>
      <c r="U31" s="67">
        <f>T31+S31+R31+N21+N22+N23+N24+N25+N26+N27+N28+N29+N30+N31</f>
        <v>10039.64</v>
      </c>
      <c r="V31" s="68">
        <f>U31*3.6725</f>
        <v>36870.577899999997</v>
      </c>
    </row>
    <row r="32" spans="1:22" ht="16.95" customHeight="1" x14ac:dyDescent="0.3">
      <c r="A32" s="69">
        <f>SUBTOTAL(103,Table1[Sr])</f>
        <v>6</v>
      </c>
      <c r="B32" s="70"/>
      <c r="C32" s="70"/>
      <c r="D32" s="71"/>
      <c r="E32" s="72"/>
      <c r="F32" s="72"/>
      <c r="G32" s="72"/>
      <c r="H32" s="72"/>
      <c r="I32" s="72">
        <f>SUBTOTAL(109,Table1[No.Pcs])</f>
        <v>385</v>
      </c>
      <c r="J32" s="73">
        <f>SUBTOTAL(109,Table1[Diam Cts])</f>
        <v>58.48</v>
      </c>
      <c r="K32" s="71"/>
      <c r="L32" s="72"/>
      <c r="M32" s="72"/>
      <c r="N32" s="74">
        <f>SUBTOTAL(109,Table1[Diam Total])</f>
        <v>33302.600000000006</v>
      </c>
      <c r="O32" s="72"/>
      <c r="P32" s="73">
        <f>SUBTOTAL(109,Table1[Gross Gm])</f>
        <v>78.61</v>
      </c>
      <c r="Q32" s="75">
        <f>SUBTOTAL(109,Table1[Net Gm])</f>
        <v>66.915999999999997</v>
      </c>
      <c r="R32" s="76">
        <f>SUBTOTAL(109,Table1[Gold Total])</f>
        <v>7987.0240000000013</v>
      </c>
      <c r="S32" s="76">
        <f>SUBTOTAL(109,Table1[Labour])</f>
        <v>500</v>
      </c>
      <c r="T32" s="76">
        <f>SUBTOTAL(109,Table1[Cert Exp])</f>
        <v>1228.08</v>
      </c>
      <c r="U32" s="22">
        <f>SUBTOTAL(109,Table1[Total Amt])</f>
        <v>43017.703999999998</v>
      </c>
      <c r="V32" s="80">
        <f>SUBTOTAL(109,Table1[Total Aed])</f>
        <v>157982.51793999999</v>
      </c>
    </row>
    <row r="33" spans="1:21" ht="16.95" customHeight="1" x14ac:dyDescent="0.3">
      <c r="N33" s="1">
        <v>1</v>
      </c>
      <c r="P33" s="2"/>
      <c r="R33" s="1">
        <v>2</v>
      </c>
      <c r="S33" s="1">
        <v>3</v>
      </c>
      <c r="T33" s="1">
        <v>4</v>
      </c>
      <c r="U33" s="1" t="s">
        <v>57</v>
      </c>
    </row>
    <row r="34" spans="1:21" ht="16.95" customHeight="1" x14ac:dyDescent="0.3">
      <c r="A34" s="93" t="s">
        <v>65</v>
      </c>
      <c r="B34" s="94"/>
      <c r="C34" s="94"/>
      <c r="D34" s="95"/>
    </row>
  </sheetData>
  <mergeCells count="3">
    <mergeCell ref="A3:V3"/>
    <mergeCell ref="A2:V2"/>
    <mergeCell ref="A34:D34"/>
  </mergeCells>
  <hyperlinks>
    <hyperlink ref="E5" r:id="rId1" xr:uid="{17A85D6A-8F0D-4184-9280-19A05FC6E9FB}"/>
    <hyperlink ref="E8" r:id="rId2" xr:uid="{1BE97C89-C7D1-41F6-A67F-ABCFEF0CF21D}"/>
    <hyperlink ref="E11" r:id="rId3" xr:uid="{1B669062-4414-4215-881B-2CBF4C521FFA}"/>
    <hyperlink ref="E21" r:id="rId4" xr:uid="{2A9FFB9B-3E1C-4FDB-AB82-72BA9C1BE856}"/>
    <hyperlink ref="E14" r:id="rId5" xr:uid="{3E9DC89C-EAB6-4B41-A827-F3194EDD8593}"/>
    <hyperlink ref="E17" r:id="rId6" xr:uid="{99BC47FC-F199-4FBC-940E-DFF65D2CC50F}"/>
  </hyperlinks>
  <pageMargins left="0.7" right="0.7" top="0.75" bottom="0.75" header="0.3" footer="0.3"/>
  <pageSetup paperSize="9" scale="81" orientation="landscape" r:id="rId7"/>
  <ignoredErrors>
    <ignoredError sqref="T21:U31 H11 H5 T5:U5 H8 T8:U8 T11:U11 T14 H14 H17 T17" unlockedFormula="1"/>
  </ignoredErrors>
  <drawing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Star-Viraj Shah</dc:creator>
  <cp:lastModifiedBy>Antonia Star-Viraj Shah</cp:lastModifiedBy>
  <cp:lastPrinted>2026-07-09T07:50:21Z</cp:lastPrinted>
  <dcterms:created xsi:type="dcterms:W3CDTF">2026-07-08T11:02:11Z</dcterms:created>
  <dcterms:modified xsi:type="dcterms:W3CDTF">2026-07-09T10:57:24Z</dcterms:modified>
</cp:coreProperties>
</file>