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1.NEW DATA 10.10.2015\"/>
    </mc:Choice>
  </mc:AlternateContent>
  <xr:revisionPtr revIDLastSave="0" documentId="13_ncr:1_{1AEA3C74-9CB8-4D80-9446-1EFB50F13F67}" xr6:coauthVersionLast="47" xr6:coauthVersionMax="47" xr10:uidLastSave="{00000000-0000-0000-0000-000000000000}"/>
  <bookViews>
    <workbookView xWindow="-108" yWindow="-108" windowWidth="23256" windowHeight="12456" xr2:uid="{A0FB164F-F863-4523-A1FF-2CFE3E93FECD}"/>
  </bookViews>
  <sheets>
    <sheet name="Sheet1" sheetId="1" r:id="rId1"/>
  </sheets>
  <definedNames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1" l="1"/>
  <c r="S71" i="1" l="1"/>
  <c r="Q71" i="1"/>
  <c r="P71" i="1"/>
  <c r="I71" i="1"/>
  <c r="H71" i="1"/>
  <c r="T70" i="1"/>
  <c r="T63" i="1"/>
  <c r="T54" i="1"/>
  <c r="T45" i="1"/>
  <c r="T38" i="1"/>
  <c r="T23" i="1"/>
  <c r="T15" i="1"/>
  <c r="R70" i="1"/>
  <c r="R63" i="1"/>
  <c r="R54" i="1"/>
  <c r="R45" i="1"/>
  <c r="R38" i="1"/>
  <c r="R23" i="1"/>
  <c r="R15" i="1"/>
  <c r="N70" i="1"/>
  <c r="N69" i="1"/>
  <c r="N68" i="1"/>
  <c r="N67" i="1"/>
  <c r="N66" i="1"/>
  <c r="N65" i="1"/>
  <c r="N63" i="1"/>
  <c r="N62" i="1"/>
  <c r="N61" i="1"/>
  <c r="N60" i="1"/>
  <c r="N59" i="1"/>
  <c r="N58" i="1"/>
  <c r="N57" i="1"/>
  <c r="N56" i="1"/>
  <c r="N54" i="1"/>
  <c r="N53" i="1"/>
  <c r="N52" i="1"/>
  <c r="N51" i="1"/>
  <c r="N50" i="1"/>
  <c r="N49" i="1"/>
  <c r="N48" i="1"/>
  <c r="N47" i="1"/>
  <c r="N45" i="1"/>
  <c r="N44" i="1"/>
  <c r="N43" i="1"/>
  <c r="N42" i="1"/>
  <c r="N41" i="1"/>
  <c r="N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8" i="1"/>
  <c r="N7" i="1"/>
  <c r="N6" i="1"/>
  <c r="N5" i="1"/>
  <c r="N4" i="1"/>
  <c r="G70" i="1"/>
  <c r="G69" i="1"/>
  <c r="G68" i="1"/>
  <c r="G67" i="1"/>
  <c r="G66" i="1"/>
  <c r="G65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8" i="1"/>
  <c r="G7" i="1"/>
  <c r="G6" i="1"/>
  <c r="G5" i="1"/>
  <c r="G4" i="1"/>
  <c r="N71" i="1" l="1"/>
  <c r="T71" i="1"/>
  <c r="R71" i="1"/>
  <c r="U15" i="1"/>
  <c r="U23" i="1"/>
  <c r="U38" i="1"/>
  <c r="U45" i="1"/>
  <c r="U54" i="1"/>
  <c r="U63" i="1"/>
  <c r="U70" i="1"/>
  <c r="U71" i="1" l="1"/>
</calcChain>
</file>

<file path=xl/sharedStrings.xml><?xml version="1.0" encoding="utf-8"?>
<sst xmlns="http://schemas.openxmlformats.org/spreadsheetml/2006/main" count="351" uniqueCount="123">
  <si>
    <t>Sr.</t>
  </si>
  <si>
    <t>ITEM</t>
  </si>
  <si>
    <t>Lab</t>
  </si>
  <si>
    <t>Certificate</t>
  </si>
  <si>
    <t>Parcel Id</t>
  </si>
  <si>
    <t>Size Avg.</t>
  </si>
  <si>
    <t>Avg</t>
  </si>
  <si>
    <t>Pcs</t>
  </si>
  <si>
    <t>Cts</t>
  </si>
  <si>
    <t>Lab Cla</t>
  </si>
  <si>
    <t>Own Grad</t>
  </si>
  <si>
    <t>LOT</t>
  </si>
  <si>
    <t>Per/ct $</t>
  </si>
  <si>
    <t>Diam Total</t>
  </si>
  <si>
    <t>Gold/gm</t>
  </si>
  <si>
    <t>Gross Gm</t>
  </si>
  <si>
    <t>Net  Gm</t>
  </si>
  <si>
    <t>Gold Total</t>
  </si>
  <si>
    <t>Labour</t>
  </si>
  <si>
    <t>Cert</t>
  </si>
  <si>
    <t>Total Amt</t>
  </si>
  <si>
    <t>Full Graduation Necklace</t>
  </si>
  <si>
    <t>HRD</t>
  </si>
  <si>
    <t>J250000020106</t>
  </si>
  <si>
    <t>Pending</t>
  </si>
  <si>
    <t>1/2</t>
  </si>
  <si>
    <t xml:space="preserve">EF VS-SI </t>
  </si>
  <si>
    <t>EF VS SI</t>
  </si>
  <si>
    <t>CHCZ</t>
  </si>
  <si>
    <t>Cts : 10.75 / Pcs : 177</t>
  </si>
  <si>
    <t>45-49</t>
  </si>
  <si>
    <t>CSSZ</t>
  </si>
  <si>
    <t>17 Inch</t>
  </si>
  <si>
    <t>3/8</t>
  </si>
  <si>
    <t>CCDH</t>
  </si>
  <si>
    <t>1/3</t>
  </si>
  <si>
    <t>CXUC</t>
  </si>
  <si>
    <t>1/4</t>
  </si>
  <si>
    <t>CCDC</t>
  </si>
  <si>
    <t>1/5</t>
  </si>
  <si>
    <t>+12-14</t>
  </si>
  <si>
    <t>CQCZ</t>
  </si>
  <si>
    <t>+11.50-12</t>
  </si>
  <si>
    <t>+9-11</t>
  </si>
  <si>
    <t>CTCZ</t>
  </si>
  <si>
    <t>+7.50-8.50</t>
  </si>
  <si>
    <t>+7-7.50</t>
  </si>
  <si>
    <t>+6.50-7</t>
  </si>
  <si>
    <t>Half Graduation Necklace</t>
  </si>
  <si>
    <t>J250000029951</t>
  </si>
  <si>
    <t>GH VS-SI</t>
  </si>
  <si>
    <t>3AB-B-</t>
  </si>
  <si>
    <t>CHZZ</t>
  </si>
  <si>
    <t>Cts : 15.00 / Pcs : 53</t>
  </si>
  <si>
    <t>CSSC</t>
  </si>
  <si>
    <t>9 Inch Diam + 8 Inch Gold =17 Inch</t>
  </si>
  <si>
    <t>CSCZ</t>
  </si>
  <si>
    <t>CXQU</t>
  </si>
  <si>
    <t>CXDC</t>
  </si>
  <si>
    <t>CQSC</t>
  </si>
  <si>
    <t>+14</t>
  </si>
  <si>
    <t>CQSZ</t>
  </si>
  <si>
    <t>75% Graduation Necklace</t>
  </si>
  <si>
    <t>J240000114319</t>
  </si>
  <si>
    <t>NB40/202</t>
  </si>
  <si>
    <t>3/4</t>
  </si>
  <si>
    <t>EF SI</t>
  </si>
  <si>
    <t>4A Coll</t>
  </si>
  <si>
    <t>CUDZZ</t>
  </si>
  <si>
    <t>Cts :15.22 / Pcs :101</t>
  </si>
  <si>
    <t>60</t>
  </si>
  <si>
    <t>CNZZ</t>
  </si>
  <si>
    <t>13 inch Dia Max + 4 inch Gold=17 Inch</t>
  </si>
  <si>
    <t>CXUN</t>
  </si>
  <si>
    <t>CQCS</t>
  </si>
  <si>
    <t>+12.50-13</t>
  </si>
  <si>
    <t>CQDC</t>
  </si>
  <si>
    <t>+10.50-11</t>
  </si>
  <si>
    <t>+10-10.50</t>
  </si>
  <si>
    <t>CTSC</t>
  </si>
  <si>
    <t>+9.50-10</t>
  </si>
  <si>
    <t>J250000029953</t>
  </si>
  <si>
    <t>VS-3AB-C</t>
  </si>
  <si>
    <t>Cts : 15.73 / Pcs : 56</t>
  </si>
  <si>
    <t>9.25 Inch Diam + 7.75 Inch Gold =17 Inch</t>
  </si>
  <si>
    <t>CXSC</t>
  </si>
  <si>
    <t>CCCH</t>
  </si>
  <si>
    <t>70% Graduation Necklace</t>
  </si>
  <si>
    <t>J240000114321</t>
  </si>
  <si>
    <t>4A COLL</t>
  </si>
  <si>
    <t>Cts : 17.50 / Pcs : 78</t>
  </si>
  <si>
    <t>CHDC</t>
  </si>
  <si>
    <t>12 inch Dia + 5 Inch Gold=17 Inch</t>
  </si>
  <si>
    <t>CXCQ</t>
  </si>
  <si>
    <t>CXZZ</t>
  </si>
  <si>
    <t>+11</t>
  </si>
  <si>
    <t>90% Graduation Necklace</t>
  </si>
  <si>
    <t>J250000029954</t>
  </si>
  <si>
    <t>NB41/002</t>
  </si>
  <si>
    <t>65+</t>
  </si>
  <si>
    <t>GH SI</t>
  </si>
  <si>
    <t>4B-A</t>
  </si>
  <si>
    <t>Cts : 19.40 / Pcs : 109</t>
  </si>
  <si>
    <t>CSZZ</t>
  </si>
  <si>
    <t>15.50 Inch Diam+1.50 inch Gold =17 Inch</t>
  </si>
  <si>
    <t>CCCZ</t>
  </si>
  <si>
    <t>CCDQ</t>
  </si>
  <si>
    <t>+12-13</t>
  </si>
  <si>
    <t>CTSZ</t>
  </si>
  <si>
    <t>+11-12</t>
  </si>
  <si>
    <t>60% Graduation Necklace</t>
  </si>
  <si>
    <t>SGL</t>
  </si>
  <si>
    <t>SGLDGJ500361P</t>
  </si>
  <si>
    <t>3B-4A-C</t>
  </si>
  <si>
    <t>Cts : 20.13 / Pcs : 61</t>
  </si>
  <si>
    <t>CXCZ</t>
  </si>
  <si>
    <t>10.50 Inch Diam + 6.50 Inch Gold =17 Inch</t>
  </si>
  <si>
    <t>CCZZ</t>
  </si>
  <si>
    <t>(1+2+3+4)</t>
  </si>
  <si>
    <t>Round Necklaces for Jawahara - Naveenbhai (28 Aug 25)</t>
  </si>
  <si>
    <t>Jawhara</t>
  </si>
  <si>
    <t>Column1</t>
  </si>
  <si>
    <t>Note : Orignal Certificates 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</si>
</sst>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mbria"/>
      <family val="1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color indexed="12"/>
      <name val="Cambria"/>
      <family val="1"/>
    </font>
    <font>
      <sz val="9"/>
      <color rgb="FFFF0000"/>
      <name val="Cambria"/>
      <family val="1"/>
    </font>
    <font>
      <sz val="9"/>
      <color theme="1"/>
      <name val="Cambria"/>
      <family val="1"/>
    </font>
    <font>
      <b/>
      <sz val="9"/>
      <name val="Cambria"/>
      <family val="1"/>
    </font>
    <font>
      <b/>
      <sz val="11"/>
      <color theme="1"/>
      <name val="Cambria"/>
      <family val="1"/>
    </font>
    <font>
      <sz val="10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165" fontId="2" fillId="0" borderId="14" xfId="0" applyNumberFormat="1" applyFont="1" applyBorder="1" applyAlignment="1" applyProtection="1">
      <alignment horizontal="center" vertical="center"/>
      <protection locked="0"/>
    </xf>
    <xf numFmtId="2" fontId="2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166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4" fontId="2" fillId="0" borderId="17" xfId="0" applyNumberFormat="1" applyFont="1" applyBorder="1" applyAlignment="1" applyProtection="1">
      <alignment horizontal="center" vertical="center"/>
      <protection locked="0"/>
    </xf>
    <xf numFmtId="2" fontId="8" fillId="0" borderId="3" xfId="0" applyNumberFormat="1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 applyProtection="1">
      <alignment horizontal="center" vertical="center"/>
      <protection locked="0"/>
    </xf>
    <xf numFmtId="2" fontId="8" fillId="0" borderId="14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2" fontId="8" fillId="0" borderId="3" xfId="0" applyNumberFormat="1" applyFont="1" applyBorder="1" applyAlignment="1" applyProtection="1">
      <alignment horizontal="left" vertical="center"/>
      <protection locked="0"/>
    </xf>
    <xf numFmtId="2" fontId="8" fillId="0" borderId="1" xfId="0" applyNumberFormat="1" applyFont="1" applyBorder="1" applyAlignment="1" applyProtection="1">
      <alignment horizontal="left" vertical="center"/>
      <protection locked="0"/>
    </xf>
    <xf numFmtId="2" fontId="8" fillId="0" borderId="8" xfId="0" applyNumberFormat="1" applyFont="1" applyBorder="1" applyAlignment="1" applyProtection="1">
      <alignment horizontal="left" vertical="center"/>
      <protection locked="0"/>
    </xf>
    <xf numFmtId="2" fontId="8" fillId="0" borderId="14" xfId="0" applyNumberFormat="1" applyFont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left" vertical="center"/>
    </xf>
    <xf numFmtId="2" fontId="8" fillId="2" borderId="11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164" fontId="8" fillId="2" borderId="11" xfId="0" applyNumberFormat="1" applyFont="1" applyFill="1" applyBorder="1" applyAlignment="1">
      <alignment horizontal="center" vertical="center"/>
    </xf>
    <xf numFmtId="4" fontId="8" fillId="2" borderId="11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 vertical="center"/>
      <protection locked="0"/>
    </xf>
    <xf numFmtId="164" fontId="8" fillId="2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4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thin">
          <color indexed="64"/>
        </top>
        <bottom style="double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0.0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4" formatCode="&quot;$&quot;#,##0.00"/>
      <fill>
        <patternFill patternType="solid">
          <fgColor indexed="64"/>
          <bgColor rgb="FFD4D4D4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B1B88D-8D39-41E9-B42C-94FD742C3B4A}" name="Table1" displayName="Table1" ref="A3:V71" totalsRowCount="1" headerRowDxfId="48" dataDxfId="46" totalsRowDxfId="45" headerRowBorderDxfId="47" totalsRowBorderDxfId="44">
  <autoFilter ref="A3:V70" xr:uid="{A0B1B88D-8D39-41E9-B42C-94FD742C3B4A}">
    <filterColumn colId="21">
      <customFilters>
        <customFilter operator="notEqual" val=" "/>
      </customFilters>
    </filterColumn>
  </autoFilter>
  <tableColumns count="22">
    <tableColumn id="1" xr3:uid="{A99B5CE6-8A1F-4EB9-B7BC-4CEF1BB249BD}" name="Sr." totalsRowFunction="count" dataDxfId="43" totalsRowDxfId="21"/>
    <tableColumn id="2" xr3:uid="{F95A6596-9DFD-4A38-A62A-C1823E20C2F6}" name="ITEM" dataDxfId="42" totalsRowDxfId="20"/>
    <tableColumn id="3" xr3:uid="{CBA386F0-092C-40D5-B358-0CBDF32D500C}" name="Lab" dataDxfId="41" totalsRowDxfId="19"/>
    <tableColumn id="4" xr3:uid="{ADBEF96C-95FF-4BE6-B3B7-F9D1B79D221E}" name="Certificate" dataDxfId="40" totalsRowDxfId="18"/>
    <tableColumn id="5" xr3:uid="{A33F0EE8-5C2C-4D3E-AF24-79307928EE5C}" name="Parcel Id" dataDxfId="39" totalsRowDxfId="17"/>
    <tableColumn id="6" xr3:uid="{37E0874A-1126-44A7-8847-68A4FD9E0D61}" name="Size Avg." dataDxfId="38" totalsRowDxfId="16"/>
    <tableColumn id="7" xr3:uid="{354EAB54-9528-4907-B6CB-C26E7B7D214E}" name="Avg" dataDxfId="37" totalsRowDxfId="15">
      <calculatedColumnFormula>I4/H4</calculatedColumnFormula>
    </tableColumn>
    <tableColumn id="8" xr3:uid="{33821B3D-9638-4339-BC8B-1857DA6D665E}" name="Pcs" totalsRowFunction="sum" dataDxfId="36" totalsRowDxfId="14"/>
    <tableColumn id="9" xr3:uid="{A1C4BC30-0538-46C7-A716-97A12BACD65D}" name="Cts" totalsRowFunction="sum" dataDxfId="35" totalsRowDxfId="13"/>
    <tableColumn id="10" xr3:uid="{EABD52A8-A81A-4C90-B520-74902AF781CA}" name="Lab Cla" dataDxfId="34" totalsRowDxfId="12"/>
    <tableColumn id="11" xr3:uid="{7DB8DFB7-5251-49CE-BEF1-911E43D9A3A5}" name="Own Grad" dataDxfId="33" totalsRowDxfId="11"/>
    <tableColumn id="12" xr3:uid="{B70BBF0F-1FEA-4E1E-BF02-2D6FF0E75FEE}" name="LOT" dataDxfId="32" totalsRowDxfId="10"/>
    <tableColumn id="13" xr3:uid="{8977C866-0E8A-4377-BB07-0517B64C5BB6}" name="Per/ct $" dataDxfId="31" totalsRowDxfId="9"/>
    <tableColumn id="14" xr3:uid="{713B9638-96C2-44E0-974B-AA0A7188512B}" name="Diam Total" totalsRowFunction="sum" dataDxfId="30" totalsRowDxfId="8">
      <calculatedColumnFormula>M4*I4</calculatedColumnFormula>
    </tableColumn>
    <tableColumn id="15" xr3:uid="{D00F5E5C-B971-4593-9523-8C4F4FBBB4AB}" name="Gold/gm" dataDxfId="29" totalsRowDxfId="7"/>
    <tableColumn id="16" xr3:uid="{87EAD88B-13D0-4E54-8EF8-17871D7EF16F}" name="Gross Gm" totalsRowFunction="sum" dataDxfId="28" totalsRowDxfId="6"/>
    <tableColumn id="17" xr3:uid="{40B9D3FF-4C72-4BF9-972C-CA0A86BDCB61}" name="Net  Gm" totalsRowFunction="sum" dataDxfId="27" totalsRowDxfId="5"/>
    <tableColumn id="18" xr3:uid="{6ADFFC98-EEDE-4100-B3FE-A3A91F0CC622}" name="Gold Total" totalsRowFunction="sum" dataDxfId="26" totalsRowDxfId="4"/>
    <tableColumn id="19" xr3:uid="{159A1C59-0421-4DFA-BC82-B47E1378DBAE}" name="Labour" totalsRowFunction="sum" dataDxfId="25" totalsRowDxfId="3"/>
    <tableColumn id="20" xr3:uid="{BDDB1FC8-FE7E-4E43-AAAD-070FB5E52CDA}" name="Cert" totalsRowFunction="sum" dataDxfId="24" totalsRowDxfId="2"/>
    <tableColumn id="21" xr3:uid="{07273DD4-EE8F-44E9-8CA0-DA10A091BA0D}" name="Total Amt" totalsRowFunction="sum" dataDxfId="23" totalsRowDxfId="0"/>
    <tableColumn id="22" xr3:uid="{282A793B-2D33-4CBD-984E-B5A53ABC0BA7}" name="Column1" dataDxfId="22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ntonia.aspgulf.net/certificate/J240000114321%20EF%20SI%2017.50ct.pdf" TargetMode="External"/><Relationship Id="rId7" Type="http://schemas.openxmlformats.org/officeDocument/2006/relationships/hyperlink" Target="https://antonia.aspgulf.net/certificate/J250000029954%20GH%20SI%2019.40ct.pdf" TargetMode="External"/><Relationship Id="rId2" Type="http://schemas.openxmlformats.org/officeDocument/2006/relationships/hyperlink" Target="https://antonia.aspgulf.net/certificate/J240000114319%20EF%20SI%2015.22ct.pdf" TargetMode="External"/><Relationship Id="rId1" Type="http://schemas.openxmlformats.org/officeDocument/2006/relationships/hyperlink" Target="https://antonia.aspgulf.net/certificate/SGLDGJ500361P%20GH%20SI%2020.13ct%20Nks.pdf" TargetMode="External"/><Relationship Id="rId6" Type="http://schemas.openxmlformats.org/officeDocument/2006/relationships/hyperlink" Target="https://antonia.aspgulf.net/certificate/J250000029953%20GH%20VS-SI%2015.73ct.pdf" TargetMode="External"/><Relationship Id="rId5" Type="http://schemas.openxmlformats.org/officeDocument/2006/relationships/hyperlink" Target="https://antonia.aspgulf.net/certificate/J250000029951%20GH%20VS-SI%2015.00ct.pdf" TargetMode="External"/><Relationship Id="rId4" Type="http://schemas.openxmlformats.org/officeDocument/2006/relationships/hyperlink" Target="https://antonia.aspgulf.net/certificate/J250000020106%20EF%20VS-SI%2010.75ct.pdf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E67E-A9B6-4126-87C5-AEC03E6048A6}">
  <dimension ref="A2:V73"/>
  <sheetViews>
    <sheetView tabSelected="1" topLeftCell="A3" zoomScaleNormal="100" workbookViewId="0">
      <selection activeCell="N67" sqref="N67"/>
    </sheetView>
  </sheetViews>
  <sheetFormatPr defaultRowHeight="16.95" customHeight="1" x14ac:dyDescent="0.25"/>
  <cols>
    <col min="1" max="1" width="4.88671875" style="2" customWidth="1"/>
    <col min="2" max="2" width="35.44140625" style="2" bestFit="1" customWidth="1"/>
    <col min="3" max="3" width="6.44140625" style="2" customWidth="1"/>
    <col min="4" max="4" width="12.44140625" style="2" bestFit="1" customWidth="1"/>
    <col min="5" max="5" width="9" style="2" hidden="1" customWidth="1"/>
    <col min="6" max="6" width="9.5546875" style="2" customWidth="1"/>
    <col min="7" max="7" width="7.21875" style="2" customWidth="1"/>
    <col min="8" max="8" width="6.33203125" style="2" customWidth="1"/>
    <col min="9" max="10" width="8.44140625" style="2" customWidth="1"/>
    <col min="11" max="11" width="10.44140625" style="2" hidden="1" customWidth="1"/>
    <col min="12" max="12" width="6.88671875" style="2" customWidth="1"/>
    <col min="13" max="13" width="7.77734375" style="2" customWidth="1"/>
    <col min="14" max="14" width="9.77734375" style="2" customWidth="1"/>
    <col min="15" max="15" width="6.6640625" style="2" customWidth="1"/>
    <col min="16" max="16" width="6.5546875" style="2" customWidth="1"/>
    <col min="17" max="17" width="7" style="2" customWidth="1"/>
    <col min="18" max="18" width="8.88671875" style="2" customWidth="1"/>
    <col min="19" max="20" width="9" style="2" bestFit="1" customWidth="1"/>
    <col min="21" max="21" width="10.44140625" style="2" customWidth="1"/>
    <col min="22" max="16384" width="8.88671875" style="2"/>
  </cols>
  <sheetData>
    <row r="2" spans="1:22" ht="16.95" customHeight="1" x14ac:dyDescent="0.25">
      <c r="A2" s="69" t="s">
        <v>119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1"/>
    </row>
    <row r="3" spans="1:22" ht="16.95" customHeight="1" x14ac:dyDescent="0.25">
      <c r="A3" s="60" t="s">
        <v>0</v>
      </c>
      <c r="B3" s="61" t="s">
        <v>1</v>
      </c>
      <c r="C3" s="62" t="s">
        <v>2</v>
      </c>
      <c r="D3" s="62" t="s">
        <v>3</v>
      </c>
      <c r="E3" s="62" t="s">
        <v>4</v>
      </c>
      <c r="F3" s="63" t="s">
        <v>5</v>
      </c>
      <c r="G3" s="64" t="s">
        <v>6</v>
      </c>
      <c r="H3" s="62" t="s">
        <v>7</v>
      </c>
      <c r="I3" s="62" t="s">
        <v>8</v>
      </c>
      <c r="J3" s="61" t="s">
        <v>9</v>
      </c>
      <c r="K3" s="65" t="s">
        <v>10</v>
      </c>
      <c r="L3" s="62" t="s">
        <v>11</v>
      </c>
      <c r="M3" s="62" t="s">
        <v>12</v>
      </c>
      <c r="N3" s="66" t="s">
        <v>13</v>
      </c>
      <c r="O3" s="66" t="s">
        <v>14</v>
      </c>
      <c r="P3" s="64" t="s">
        <v>15</v>
      </c>
      <c r="Q3" s="67" t="s">
        <v>16</v>
      </c>
      <c r="R3" s="66" t="s">
        <v>17</v>
      </c>
      <c r="S3" s="66" t="s">
        <v>18</v>
      </c>
      <c r="T3" s="66" t="s">
        <v>19</v>
      </c>
      <c r="U3" s="68" t="s">
        <v>20</v>
      </c>
      <c r="V3" s="73" t="s">
        <v>121</v>
      </c>
    </row>
    <row r="4" spans="1:22" ht="16.95" hidden="1" customHeight="1" x14ac:dyDescent="0.25">
      <c r="A4" s="17">
        <v>1</v>
      </c>
      <c r="B4" s="14" t="s">
        <v>21</v>
      </c>
      <c r="C4" s="18" t="s">
        <v>22</v>
      </c>
      <c r="D4" s="14" t="s">
        <v>23</v>
      </c>
      <c r="E4" s="19" t="s">
        <v>24</v>
      </c>
      <c r="F4" s="20" t="s">
        <v>25</v>
      </c>
      <c r="G4" s="21">
        <f>I4/H4</f>
        <v>0.54</v>
      </c>
      <c r="H4" s="19">
        <v>1</v>
      </c>
      <c r="I4" s="22">
        <v>0.54</v>
      </c>
      <c r="J4" s="56" t="s">
        <v>26</v>
      </c>
      <c r="K4" s="14" t="s">
        <v>27</v>
      </c>
      <c r="L4" s="19" t="s">
        <v>28</v>
      </c>
      <c r="M4" s="51">
        <v>1050</v>
      </c>
      <c r="N4" s="23">
        <f>M4*I4</f>
        <v>567</v>
      </c>
      <c r="O4" s="23"/>
      <c r="P4" s="22"/>
      <c r="Q4" s="24"/>
      <c r="R4" s="23"/>
      <c r="S4" s="23"/>
      <c r="T4" s="23"/>
      <c r="U4" s="25"/>
      <c r="V4" s="72"/>
    </row>
    <row r="5" spans="1:22" ht="16.95" hidden="1" customHeight="1" x14ac:dyDescent="0.25">
      <c r="A5" s="15"/>
      <c r="B5" s="12" t="s">
        <v>29</v>
      </c>
      <c r="C5" s="5"/>
      <c r="D5" s="5"/>
      <c r="E5" s="6" t="s">
        <v>24</v>
      </c>
      <c r="F5" s="7" t="s">
        <v>30</v>
      </c>
      <c r="G5" s="8">
        <f t="shared" ref="G5:G68" si="0">I5/H5</f>
        <v>0.46</v>
      </c>
      <c r="H5" s="6">
        <v>2</v>
      </c>
      <c r="I5" s="9">
        <v>0.92</v>
      </c>
      <c r="J5" s="57"/>
      <c r="K5" s="5"/>
      <c r="L5" s="6" t="s">
        <v>31</v>
      </c>
      <c r="M5" s="52">
        <v>975</v>
      </c>
      <c r="N5" s="10">
        <f t="shared" ref="N5:N68" si="1">M5*I5</f>
        <v>897</v>
      </c>
      <c r="O5" s="10"/>
      <c r="P5" s="9"/>
      <c r="Q5" s="11"/>
      <c r="R5" s="10"/>
      <c r="S5" s="10"/>
      <c r="T5" s="10"/>
      <c r="U5" s="16"/>
      <c r="V5" s="10"/>
    </row>
    <row r="6" spans="1:22" ht="16.95" hidden="1" customHeight="1" x14ac:dyDescent="0.25">
      <c r="A6" s="15"/>
      <c r="B6" s="5" t="s">
        <v>32</v>
      </c>
      <c r="C6" s="5"/>
      <c r="D6" s="5"/>
      <c r="E6" s="6" t="s">
        <v>24</v>
      </c>
      <c r="F6" s="7" t="s">
        <v>33</v>
      </c>
      <c r="G6" s="8">
        <f t="shared" si="0"/>
        <v>0.39500000000000002</v>
      </c>
      <c r="H6" s="6">
        <v>4</v>
      </c>
      <c r="I6" s="9">
        <v>1.58</v>
      </c>
      <c r="J6" s="57"/>
      <c r="K6" s="5"/>
      <c r="L6" s="6" t="s">
        <v>31</v>
      </c>
      <c r="M6" s="52">
        <v>975</v>
      </c>
      <c r="N6" s="10">
        <f t="shared" si="1"/>
        <v>1540.5</v>
      </c>
      <c r="O6" s="10"/>
      <c r="P6" s="9"/>
      <c r="Q6" s="11"/>
      <c r="R6" s="10"/>
      <c r="S6" s="10"/>
      <c r="T6" s="10"/>
      <c r="U6" s="16"/>
      <c r="V6" s="10"/>
    </row>
    <row r="7" spans="1:22" ht="16.95" hidden="1" customHeight="1" x14ac:dyDescent="0.25">
      <c r="A7" s="15"/>
      <c r="B7" s="5" t="s">
        <v>34</v>
      </c>
      <c r="C7" s="5"/>
      <c r="D7" s="5"/>
      <c r="E7" s="6" t="s">
        <v>24</v>
      </c>
      <c r="F7" s="7" t="s">
        <v>35</v>
      </c>
      <c r="G7" s="8">
        <f t="shared" si="0"/>
        <v>0.30249999999999999</v>
      </c>
      <c r="H7" s="6">
        <v>4</v>
      </c>
      <c r="I7" s="9">
        <v>1.21</v>
      </c>
      <c r="J7" s="57"/>
      <c r="K7" s="5"/>
      <c r="L7" s="6" t="s">
        <v>36</v>
      </c>
      <c r="M7" s="52">
        <v>825</v>
      </c>
      <c r="N7" s="10">
        <f t="shared" si="1"/>
        <v>998.25</v>
      </c>
      <c r="O7" s="10"/>
      <c r="P7" s="9"/>
      <c r="Q7" s="11"/>
      <c r="R7" s="10"/>
      <c r="S7" s="10"/>
      <c r="T7" s="10"/>
      <c r="U7" s="16"/>
      <c r="V7" s="10"/>
    </row>
    <row r="8" spans="1:22" ht="16.95" hidden="1" customHeight="1" x14ac:dyDescent="0.25">
      <c r="A8" s="15"/>
      <c r="B8" s="5"/>
      <c r="C8" s="5"/>
      <c r="D8" s="5"/>
      <c r="E8" s="6" t="s">
        <v>24</v>
      </c>
      <c r="F8" s="7" t="s">
        <v>37</v>
      </c>
      <c r="G8" s="8">
        <f t="shared" si="0"/>
        <v>0.23</v>
      </c>
      <c r="H8" s="6">
        <v>2</v>
      </c>
      <c r="I8" s="9">
        <v>0.46</v>
      </c>
      <c r="J8" s="57"/>
      <c r="K8" s="5"/>
      <c r="L8" s="6" t="s">
        <v>38</v>
      </c>
      <c r="M8" s="52">
        <v>750</v>
      </c>
      <c r="N8" s="10">
        <f t="shared" si="1"/>
        <v>345</v>
      </c>
      <c r="O8" s="10"/>
      <c r="P8" s="9"/>
      <c r="Q8" s="11"/>
      <c r="R8" s="10"/>
      <c r="S8" s="10"/>
      <c r="T8" s="10"/>
      <c r="U8" s="16"/>
      <c r="V8" s="10"/>
    </row>
    <row r="9" spans="1:22" ht="16.95" hidden="1" customHeight="1" x14ac:dyDescent="0.25">
      <c r="A9" s="15"/>
      <c r="B9" s="5"/>
      <c r="C9" s="5"/>
      <c r="D9" s="5"/>
      <c r="E9" s="6" t="s">
        <v>24</v>
      </c>
      <c r="F9" s="7" t="s">
        <v>39</v>
      </c>
      <c r="G9" s="8">
        <f t="shared" si="0"/>
        <v>0.1875</v>
      </c>
      <c r="H9" s="6">
        <v>4</v>
      </c>
      <c r="I9" s="9">
        <v>0.75</v>
      </c>
      <c r="J9" s="57"/>
      <c r="K9" s="5"/>
      <c r="L9" s="6" t="s">
        <v>38</v>
      </c>
      <c r="M9" s="52">
        <v>675</v>
      </c>
      <c r="N9" s="10">
        <f t="shared" si="1"/>
        <v>506.25</v>
      </c>
      <c r="O9" s="10"/>
      <c r="P9" s="9"/>
      <c r="Q9" s="11"/>
      <c r="R9" s="10"/>
      <c r="S9" s="10"/>
      <c r="T9" s="10"/>
      <c r="U9" s="16"/>
      <c r="V9" s="10"/>
    </row>
    <row r="10" spans="1:22" ht="16.95" hidden="1" customHeight="1" x14ac:dyDescent="0.25">
      <c r="A10" s="15"/>
      <c r="B10" s="5"/>
      <c r="C10" s="5"/>
      <c r="D10" s="5"/>
      <c r="E10" s="6" t="s">
        <v>24</v>
      </c>
      <c r="F10" s="7" t="s">
        <v>40</v>
      </c>
      <c r="G10" s="8">
        <f t="shared" si="0"/>
        <v>0.12</v>
      </c>
      <c r="H10" s="6">
        <v>4</v>
      </c>
      <c r="I10" s="9">
        <v>0.48</v>
      </c>
      <c r="J10" s="57"/>
      <c r="K10" s="5"/>
      <c r="L10" s="6" t="s">
        <v>41</v>
      </c>
      <c r="M10" s="52">
        <v>600</v>
      </c>
      <c r="N10" s="10">
        <f t="shared" si="1"/>
        <v>288</v>
      </c>
      <c r="O10" s="10"/>
      <c r="P10" s="9"/>
      <c r="Q10" s="11"/>
      <c r="R10" s="10"/>
      <c r="S10" s="10"/>
      <c r="T10" s="10"/>
      <c r="U10" s="16"/>
      <c r="V10" s="10"/>
    </row>
    <row r="11" spans="1:22" ht="16.95" hidden="1" customHeight="1" x14ac:dyDescent="0.25">
      <c r="A11" s="15"/>
      <c r="B11" s="5"/>
      <c r="C11" s="5"/>
      <c r="D11" s="5"/>
      <c r="E11" s="6" t="s">
        <v>24</v>
      </c>
      <c r="F11" s="7" t="s">
        <v>42</v>
      </c>
      <c r="G11" s="8">
        <f t="shared" si="0"/>
        <v>0.1</v>
      </c>
      <c r="H11" s="6">
        <v>2</v>
      </c>
      <c r="I11" s="9">
        <v>0.2</v>
      </c>
      <c r="J11" s="57"/>
      <c r="K11" s="5"/>
      <c r="L11" s="6" t="s">
        <v>41</v>
      </c>
      <c r="M11" s="52">
        <v>575</v>
      </c>
      <c r="N11" s="10">
        <f t="shared" si="1"/>
        <v>115</v>
      </c>
      <c r="O11" s="10"/>
      <c r="P11" s="9"/>
      <c r="Q11" s="11"/>
      <c r="R11" s="10"/>
      <c r="S11" s="10"/>
      <c r="T11" s="10"/>
      <c r="U11" s="16"/>
      <c r="V11" s="10"/>
    </row>
    <row r="12" spans="1:22" ht="16.95" hidden="1" customHeight="1" x14ac:dyDescent="0.25">
      <c r="A12" s="15"/>
      <c r="B12" s="5"/>
      <c r="C12" s="5"/>
      <c r="D12" s="5"/>
      <c r="E12" s="6" t="s">
        <v>24</v>
      </c>
      <c r="F12" s="7" t="s">
        <v>43</v>
      </c>
      <c r="G12" s="8">
        <f t="shared" si="0"/>
        <v>0.06</v>
      </c>
      <c r="H12" s="6">
        <v>6</v>
      </c>
      <c r="I12" s="9">
        <v>0.36</v>
      </c>
      <c r="J12" s="57"/>
      <c r="K12" s="5"/>
      <c r="L12" s="6" t="s">
        <v>44</v>
      </c>
      <c r="M12" s="52">
        <v>500</v>
      </c>
      <c r="N12" s="10">
        <f t="shared" si="1"/>
        <v>180</v>
      </c>
      <c r="O12" s="10"/>
      <c r="P12" s="9"/>
      <c r="Q12" s="11"/>
      <c r="R12" s="10"/>
      <c r="S12" s="10"/>
      <c r="T12" s="10"/>
      <c r="U12" s="16"/>
      <c r="V12" s="10"/>
    </row>
    <row r="13" spans="1:22" ht="16.95" hidden="1" customHeight="1" x14ac:dyDescent="0.25">
      <c r="A13" s="15"/>
      <c r="B13" s="5"/>
      <c r="C13" s="5"/>
      <c r="D13" s="5"/>
      <c r="E13" s="6" t="s">
        <v>24</v>
      </c>
      <c r="F13" s="7" t="s">
        <v>45</v>
      </c>
      <c r="G13" s="8">
        <f t="shared" si="0"/>
        <v>3.5499999999999997E-2</v>
      </c>
      <c r="H13" s="6">
        <v>40</v>
      </c>
      <c r="I13" s="9">
        <v>1.42</v>
      </c>
      <c r="J13" s="57"/>
      <c r="K13" s="5"/>
      <c r="L13" s="6" t="s">
        <v>44</v>
      </c>
      <c r="M13" s="52">
        <v>475</v>
      </c>
      <c r="N13" s="10">
        <f t="shared" si="1"/>
        <v>674.5</v>
      </c>
      <c r="O13" s="10"/>
      <c r="P13" s="9"/>
      <c r="Q13" s="11"/>
      <c r="R13" s="10"/>
      <c r="S13" s="10"/>
      <c r="T13" s="10"/>
      <c r="U13" s="16"/>
      <c r="V13" s="10"/>
    </row>
    <row r="14" spans="1:22" ht="16.95" hidden="1" customHeight="1" x14ac:dyDescent="0.25">
      <c r="A14" s="15"/>
      <c r="B14" s="5"/>
      <c r="C14" s="5"/>
      <c r="D14" s="5"/>
      <c r="E14" s="6" t="s">
        <v>24</v>
      </c>
      <c r="F14" s="7" t="s">
        <v>46</v>
      </c>
      <c r="G14" s="8">
        <f t="shared" si="0"/>
        <v>2.8499999999999998E-2</v>
      </c>
      <c r="H14" s="6">
        <v>20</v>
      </c>
      <c r="I14" s="9">
        <v>0.56999999999999995</v>
      </c>
      <c r="J14" s="57"/>
      <c r="K14" s="5"/>
      <c r="L14" s="6" t="s">
        <v>44</v>
      </c>
      <c r="M14" s="52">
        <v>475</v>
      </c>
      <c r="N14" s="10">
        <f t="shared" si="1"/>
        <v>270.75</v>
      </c>
      <c r="O14" s="10"/>
      <c r="P14" s="9"/>
      <c r="Q14" s="11"/>
      <c r="R14" s="10"/>
      <c r="S14" s="10"/>
      <c r="T14" s="10"/>
      <c r="U14" s="16"/>
      <c r="V14" s="10"/>
    </row>
    <row r="15" spans="1:22" ht="16.95" hidden="1" customHeight="1" x14ac:dyDescent="0.25">
      <c r="A15" s="26"/>
      <c r="B15" s="27"/>
      <c r="C15" s="27"/>
      <c r="D15" s="27"/>
      <c r="E15" s="28" t="s">
        <v>24</v>
      </c>
      <c r="F15" s="29" t="s">
        <v>47</v>
      </c>
      <c r="G15" s="30">
        <f t="shared" si="0"/>
        <v>2.5681818181818181E-2</v>
      </c>
      <c r="H15" s="28">
        <v>88</v>
      </c>
      <c r="I15" s="31">
        <v>2.2599999999999998</v>
      </c>
      <c r="J15" s="58"/>
      <c r="K15" s="27"/>
      <c r="L15" s="28" t="s">
        <v>44</v>
      </c>
      <c r="M15" s="53">
        <v>475</v>
      </c>
      <c r="N15" s="32">
        <f t="shared" si="1"/>
        <v>1073.5</v>
      </c>
      <c r="O15" s="32">
        <v>82.48</v>
      </c>
      <c r="P15" s="31">
        <v>21.61</v>
      </c>
      <c r="Q15" s="33">
        <v>19.46</v>
      </c>
      <c r="R15" s="32">
        <f>Q15*O15</f>
        <v>1605.0608000000002</v>
      </c>
      <c r="S15" s="32">
        <v>500</v>
      </c>
      <c r="T15" s="32">
        <f>19*10.75</f>
        <v>204.25</v>
      </c>
      <c r="U15" s="55">
        <f>T15+S15+R15+N4+N5+N6+N7+N8+N9+N10+N11+N12+N13+N14+N15</f>
        <v>9765.0607999999993</v>
      </c>
      <c r="V15" s="10"/>
    </row>
    <row r="16" spans="1:22" ht="16.95" hidden="1" customHeight="1" x14ac:dyDescent="0.25">
      <c r="A16" s="34"/>
      <c r="B16" s="35"/>
      <c r="C16" s="35"/>
      <c r="D16" s="35"/>
      <c r="E16" s="36"/>
      <c r="F16" s="37"/>
      <c r="G16" s="38"/>
      <c r="H16" s="36"/>
      <c r="I16" s="39"/>
      <c r="J16" s="59"/>
      <c r="K16" s="35"/>
      <c r="L16" s="36"/>
      <c r="M16" s="54"/>
      <c r="N16" s="40"/>
      <c r="O16" s="40"/>
      <c r="P16" s="39"/>
      <c r="Q16" s="41"/>
      <c r="R16" s="40"/>
      <c r="S16" s="40"/>
      <c r="T16" s="40"/>
      <c r="U16" s="42"/>
      <c r="V16" s="10"/>
    </row>
    <row r="17" spans="1:22" ht="16.95" customHeight="1" x14ac:dyDescent="0.25">
      <c r="A17" s="17">
        <v>1</v>
      </c>
      <c r="B17" s="14" t="s">
        <v>48</v>
      </c>
      <c r="C17" s="18" t="s">
        <v>22</v>
      </c>
      <c r="D17" s="14" t="s">
        <v>49</v>
      </c>
      <c r="E17" s="19" t="s">
        <v>24</v>
      </c>
      <c r="F17" s="20" t="s">
        <v>25</v>
      </c>
      <c r="G17" s="21">
        <f t="shared" si="0"/>
        <v>0.53</v>
      </c>
      <c r="H17" s="19">
        <v>1</v>
      </c>
      <c r="I17" s="22">
        <v>0.53</v>
      </c>
      <c r="J17" s="56" t="s">
        <v>50</v>
      </c>
      <c r="K17" s="14" t="s">
        <v>51</v>
      </c>
      <c r="L17" s="19" t="s">
        <v>52</v>
      </c>
      <c r="M17" s="51">
        <v>975</v>
      </c>
      <c r="N17" s="23">
        <f t="shared" si="1"/>
        <v>516.75</v>
      </c>
      <c r="O17" s="23"/>
      <c r="P17" s="22"/>
      <c r="Q17" s="24"/>
      <c r="R17" s="23"/>
      <c r="S17" s="23"/>
      <c r="T17" s="23"/>
      <c r="U17" s="25"/>
      <c r="V17" s="10" t="s">
        <v>120</v>
      </c>
    </row>
    <row r="18" spans="1:22" ht="16.95" customHeight="1" x14ac:dyDescent="0.25">
      <c r="A18" s="15"/>
      <c r="B18" s="12" t="s">
        <v>53</v>
      </c>
      <c r="C18" s="5"/>
      <c r="D18" s="5"/>
      <c r="E18" s="6" t="s">
        <v>24</v>
      </c>
      <c r="F18" s="7" t="s">
        <v>30</v>
      </c>
      <c r="G18" s="8">
        <f t="shared" si="0"/>
        <v>0.46250000000000002</v>
      </c>
      <c r="H18" s="6">
        <v>4</v>
      </c>
      <c r="I18" s="9">
        <v>1.85</v>
      </c>
      <c r="J18" s="57"/>
      <c r="K18" s="5" t="s">
        <v>51</v>
      </c>
      <c r="L18" s="6" t="s">
        <v>54</v>
      </c>
      <c r="M18" s="52">
        <v>875</v>
      </c>
      <c r="N18" s="10">
        <f t="shared" si="1"/>
        <v>1618.75</v>
      </c>
      <c r="O18" s="10"/>
      <c r="P18" s="9"/>
      <c r="Q18" s="11"/>
      <c r="R18" s="10"/>
      <c r="S18" s="10"/>
      <c r="T18" s="10"/>
      <c r="U18" s="16"/>
      <c r="V18" s="10" t="s">
        <v>120</v>
      </c>
    </row>
    <row r="19" spans="1:22" ht="16.95" customHeight="1" x14ac:dyDescent="0.25">
      <c r="A19" s="15"/>
      <c r="B19" s="5" t="s">
        <v>55</v>
      </c>
      <c r="C19" s="5"/>
      <c r="D19" s="5"/>
      <c r="E19" s="6" t="s">
        <v>24</v>
      </c>
      <c r="F19" s="7" t="s">
        <v>33</v>
      </c>
      <c r="G19" s="8">
        <f t="shared" si="0"/>
        <v>0.40500000000000003</v>
      </c>
      <c r="H19" s="6">
        <v>12</v>
      </c>
      <c r="I19" s="9">
        <v>4.8600000000000003</v>
      </c>
      <c r="J19" s="57"/>
      <c r="K19" s="5" t="s">
        <v>51</v>
      </c>
      <c r="L19" s="6" t="s">
        <v>56</v>
      </c>
      <c r="M19" s="52">
        <v>850</v>
      </c>
      <c r="N19" s="10">
        <f t="shared" si="1"/>
        <v>4131</v>
      </c>
      <c r="O19" s="10"/>
      <c r="P19" s="9"/>
      <c r="Q19" s="11"/>
      <c r="R19" s="10"/>
      <c r="S19" s="10"/>
      <c r="T19" s="10"/>
      <c r="U19" s="16"/>
      <c r="V19" s="10" t="s">
        <v>120</v>
      </c>
    </row>
    <row r="20" spans="1:22" ht="16.95" customHeight="1" x14ac:dyDescent="0.25">
      <c r="A20" s="15"/>
      <c r="B20" s="5" t="s">
        <v>57</v>
      </c>
      <c r="C20" s="5"/>
      <c r="D20" s="5"/>
      <c r="E20" s="6" t="s">
        <v>24</v>
      </c>
      <c r="F20" s="7" t="s">
        <v>35</v>
      </c>
      <c r="G20" s="8">
        <f t="shared" si="0"/>
        <v>0.32</v>
      </c>
      <c r="H20" s="6">
        <v>7</v>
      </c>
      <c r="I20" s="9">
        <v>2.2400000000000002</v>
      </c>
      <c r="J20" s="57"/>
      <c r="K20" s="5" t="s">
        <v>51</v>
      </c>
      <c r="L20" s="6" t="s">
        <v>58</v>
      </c>
      <c r="M20" s="52">
        <v>775</v>
      </c>
      <c r="N20" s="10">
        <f t="shared" si="1"/>
        <v>1736.0000000000002</v>
      </c>
      <c r="O20" s="10"/>
      <c r="P20" s="9"/>
      <c r="Q20" s="11"/>
      <c r="R20" s="10"/>
      <c r="S20" s="10"/>
      <c r="T20" s="10"/>
      <c r="U20" s="16"/>
      <c r="V20" s="10" t="s">
        <v>120</v>
      </c>
    </row>
    <row r="21" spans="1:22" ht="16.95" customHeight="1" x14ac:dyDescent="0.25">
      <c r="A21" s="15"/>
      <c r="B21" s="5"/>
      <c r="C21" s="5"/>
      <c r="D21" s="5"/>
      <c r="E21" s="6" t="s">
        <v>24</v>
      </c>
      <c r="F21" s="7" t="s">
        <v>37</v>
      </c>
      <c r="G21" s="8">
        <f t="shared" si="0"/>
        <v>0.24625</v>
      </c>
      <c r="H21" s="6">
        <v>8</v>
      </c>
      <c r="I21" s="9">
        <v>1.97</v>
      </c>
      <c r="J21" s="57"/>
      <c r="K21" s="5" t="s">
        <v>51</v>
      </c>
      <c r="L21" s="6" t="s">
        <v>38</v>
      </c>
      <c r="M21" s="52">
        <v>725</v>
      </c>
      <c r="N21" s="10">
        <f t="shared" si="1"/>
        <v>1428.25</v>
      </c>
      <c r="O21" s="10"/>
      <c r="P21" s="9"/>
      <c r="Q21" s="11"/>
      <c r="R21" s="10"/>
      <c r="S21" s="10"/>
      <c r="T21" s="10"/>
      <c r="U21" s="16"/>
      <c r="V21" s="10" t="s">
        <v>120</v>
      </c>
    </row>
    <row r="22" spans="1:22" ht="16.95" customHeight="1" x14ac:dyDescent="0.25">
      <c r="A22" s="15"/>
      <c r="B22" s="5"/>
      <c r="C22" s="5"/>
      <c r="D22" s="5"/>
      <c r="E22" s="6" t="s">
        <v>24</v>
      </c>
      <c r="F22" s="7" t="s">
        <v>39</v>
      </c>
      <c r="G22" s="8">
        <f t="shared" si="0"/>
        <v>0.18</v>
      </c>
      <c r="H22" s="6">
        <v>13</v>
      </c>
      <c r="I22" s="9">
        <v>2.34</v>
      </c>
      <c r="J22" s="57"/>
      <c r="K22" s="5" t="s">
        <v>51</v>
      </c>
      <c r="L22" s="6" t="s">
        <v>59</v>
      </c>
      <c r="M22" s="52">
        <v>600</v>
      </c>
      <c r="N22" s="10">
        <f t="shared" si="1"/>
        <v>1404</v>
      </c>
      <c r="O22" s="10"/>
      <c r="P22" s="9"/>
      <c r="Q22" s="11"/>
      <c r="R22" s="10"/>
      <c r="S22" s="10"/>
      <c r="T22" s="10"/>
      <c r="U22" s="16"/>
      <c r="V22" s="10" t="s">
        <v>120</v>
      </c>
    </row>
    <row r="23" spans="1:22" ht="16.95" customHeight="1" x14ac:dyDescent="0.25">
      <c r="A23" s="26"/>
      <c r="B23" s="27"/>
      <c r="C23" s="27"/>
      <c r="D23" s="27"/>
      <c r="E23" s="28" t="s">
        <v>24</v>
      </c>
      <c r="F23" s="29" t="s">
        <v>60</v>
      </c>
      <c r="G23" s="30">
        <f t="shared" si="0"/>
        <v>0.15125</v>
      </c>
      <c r="H23" s="28">
        <v>8</v>
      </c>
      <c r="I23" s="31">
        <v>1.21</v>
      </c>
      <c r="J23" s="58"/>
      <c r="K23" s="27" t="s">
        <v>51</v>
      </c>
      <c r="L23" s="28" t="s">
        <v>61</v>
      </c>
      <c r="M23" s="53">
        <v>600</v>
      </c>
      <c r="N23" s="32">
        <f t="shared" si="1"/>
        <v>726</v>
      </c>
      <c r="O23" s="32">
        <v>82.48</v>
      </c>
      <c r="P23" s="31">
        <v>26.97</v>
      </c>
      <c r="Q23" s="33">
        <v>23.97</v>
      </c>
      <c r="R23" s="32">
        <f>Q23*O23</f>
        <v>1977.0455999999999</v>
      </c>
      <c r="S23" s="32">
        <v>450</v>
      </c>
      <c r="T23" s="32">
        <f>19*15</f>
        <v>285</v>
      </c>
      <c r="U23" s="55">
        <f>T23+S23+R23+N17+N18+N19+N20+N21+N22+N23</f>
        <v>14272.795599999999</v>
      </c>
      <c r="V23" s="10" t="s">
        <v>120</v>
      </c>
    </row>
    <row r="24" spans="1:22" ht="16.95" customHeight="1" x14ac:dyDescent="0.25">
      <c r="A24" s="34"/>
      <c r="B24" s="35"/>
      <c r="C24" s="35"/>
      <c r="D24" s="35"/>
      <c r="E24" s="36"/>
      <c r="F24" s="37"/>
      <c r="G24" s="38"/>
      <c r="H24" s="36"/>
      <c r="I24" s="39"/>
      <c r="J24" s="59"/>
      <c r="K24" s="35"/>
      <c r="L24" s="36"/>
      <c r="M24" s="54"/>
      <c r="N24" s="40"/>
      <c r="O24" s="40"/>
      <c r="P24" s="39"/>
      <c r="Q24" s="41"/>
      <c r="R24" s="40"/>
      <c r="S24" s="40"/>
      <c r="T24" s="40"/>
      <c r="U24" s="42"/>
      <c r="V24" s="10" t="s">
        <v>120</v>
      </c>
    </row>
    <row r="25" spans="1:22" ht="16.95" customHeight="1" x14ac:dyDescent="0.25">
      <c r="A25" s="17">
        <v>2</v>
      </c>
      <c r="B25" s="14" t="s">
        <v>62</v>
      </c>
      <c r="C25" s="43" t="s">
        <v>22</v>
      </c>
      <c r="D25" s="14" t="s">
        <v>63</v>
      </c>
      <c r="E25" s="19" t="s">
        <v>64</v>
      </c>
      <c r="F25" s="20" t="s">
        <v>65</v>
      </c>
      <c r="G25" s="21">
        <f t="shared" si="0"/>
        <v>0.76</v>
      </c>
      <c r="H25" s="19">
        <v>1</v>
      </c>
      <c r="I25" s="22">
        <v>0.76</v>
      </c>
      <c r="J25" s="56" t="s">
        <v>66</v>
      </c>
      <c r="K25" s="14" t="s">
        <v>67</v>
      </c>
      <c r="L25" s="19" t="s">
        <v>68</v>
      </c>
      <c r="M25" s="51">
        <v>1250</v>
      </c>
      <c r="N25" s="23">
        <f t="shared" si="1"/>
        <v>950</v>
      </c>
      <c r="O25" s="23"/>
      <c r="P25" s="22"/>
      <c r="Q25" s="24"/>
      <c r="R25" s="23"/>
      <c r="S25" s="23"/>
      <c r="T25" s="23"/>
      <c r="U25" s="25"/>
      <c r="V25" s="10" t="s">
        <v>120</v>
      </c>
    </row>
    <row r="26" spans="1:22" ht="16.95" customHeight="1" x14ac:dyDescent="0.25">
      <c r="A26" s="15"/>
      <c r="B26" s="12" t="s">
        <v>69</v>
      </c>
      <c r="C26" s="13"/>
      <c r="D26" s="5"/>
      <c r="E26" s="6" t="s">
        <v>64</v>
      </c>
      <c r="F26" s="7" t="s">
        <v>70</v>
      </c>
      <c r="G26" s="8">
        <f t="shared" si="0"/>
        <v>0.60499999999999998</v>
      </c>
      <c r="H26" s="6">
        <v>2</v>
      </c>
      <c r="I26" s="9">
        <v>1.21</v>
      </c>
      <c r="J26" s="57"/>
      <c r="K26" s="5" t="s">
        <v>67</v>
      </c>
      <c r="L26" s="6" t="s">
        <v>71</v>
      </c>
      <c r="M26" s="52">
        <v>975</v>
      </c>
      <c r="N26" s="10">
        <f t="shared" si="1"/>
        <v>1179.75</v>
      </c>
      <c r="O26" s="10"/>
      <c r="P26" s="9"/>
      <c r="Q26" s="11"/>
      <c r="R26" s="10"/>
      <c r="S26" s="10"/>
      <c r="T26" s="10"/>
      <c r="U26" s="16"/>
      <c r="V26" s="10" t="s">
        <v>120</v>
      </c>
    </row>
    <row r="27" spans="1:22" ht="16.95" customHeight="1" x14ac:dyDescent="0.25">
      <c r="A27" s="15"/>
      <c r="B27" s="5" t="s">
        <v>72</v>
      </c>
      <c r="C27" s="13"/>
      <c r="D27" s="5"/>
      <c r="E27" s="6" t="s">
        <v>64</v>
      </c>
      <c r="F27" s="7" t="s">
        <v>25</v>
      </c>
      <c r="G27" s="8">
        <f t="shared" si="0"/>
        <v>0.51500000000000001</v>
      </c>
      <c r="H27" s="6">
        <v>2</v>
      </c>
      <c r="I27" s="9">
        <v>1.03</v>
      </c>
      <c r="J27" s="57"/>
      <c r="K27" s="5" t="s">
        <v>67</v>
      </c>
      <c r="L27" s="6" t="s">
        <v>71</v>
      </c>
      <c r="M27" s="52">
        <v>975</v>
      </c>
      <c r="N27" s="10">
        <f t="shared" si="1"/>
        <v>1004.25</v>
      </c>
      <c r="O27" s="10"/>
      <c r="P27" s="9"/>
      <c r="Q27" s="11"/>
      <c r="R27" s="10"/>
      <c r="S27" s="10"/>
      <c r="T27" s="10"/>
      <c r="U27" s="16"/>
      <c r="V27" s="10" t="s">
        <v>120</v>
      </c>
    </row>
    <row r="28" spans="1:22" ht="16.95" customHeight="1" x14ac:dyDescent="0.25">
      <c r="A28" s="15"/>
      <c r="B28" s="5" t="s">
        <v>73</v>
      </c>
      <c r="C28" s="13"/>
      <c r="D28" s="5"/>
      <c r="E28" s="6" t="s">
        <v>64</v>
      </c>
      <c r="F28" s="7" t="s">
        <v>30</v>
      </c>
      <c r="G28" s="8">
        <f t="shared" si="0"/>
        <v>0.47</v>
      </c>
      <c r="H28" s="6">
        <v>1</v>
      </c>
      <c r="I28" s="9">
        <v>0.47</v>
      </c>
      <c r="J28" s="57"/>
      <c r="K28" s="5" t="s">
        <v>67</v>
      </c>
      <c r="L28" s="6" t="s">
        <v>28</v>
      </c>
      <c r="M28" s="52">
        <v>875</v>
      </c>
      <c r="N28" s="10">
        <f t="shared" si="1"/>
        <v>411.25</v>
      </c>
      <c r="O28" s="10"/>
      <c r="P28" s="9"/>
      <c r="Q28" s="11"/>
      <c r="R28" s="10"/>
      <c r="S28" s="10"/>
      <c r="T28" s="10"/>
      <c r="U28" s="16"/>
      <c r="V28" s="10" t="s">
        <v>120</v>
      </c>
    </row>
    <row r="29" spans="1:22" ht="16.95" customHeight="1" x14ac:dyDescent="0.25">
      <c r="A29" s="15"/>
      <c r="B29" s="5"/>
      <c r="C29" s="5"/>
      <c r="D29" s="5"/>
      <c r="E29" s="6" t="s">
        <v>64</v>
      </c>
      <c r="F29" s="7" t="s">
        <v>33</v>
      </c>
      <c r="G29" s="8">
        <f t="shared" si="0"/>
        <v>0.40800000000000003</v>
      </c>
      <c r="H29" s="6">
        <v>5</v>
      </c>
      <c r="I29" s="9">
        <v>2.04</v>
      </c>
      <c r="J29" s="57"/>
      <c r="K29" s="5" t="s">
        <v>67</v>
      </c>
      <c r="L29" s="6" t="s">
        <v>52</v>
      </c>
      <c r="M29" s="52">
        <v>875</v>
      </c>
      <c r="N29" s="10">
        <f t="shared" si="1"/>
        <v>1785</v>
      </c>
      <c r="O29" s="10"/>
      <c r="P29" s="9"/>
      <c r="Q29" s="11"/>
      <c r="R29" s="10"/>
      <c r="S29" s="10"/>
      <c r="T29" s="10"/>
      <c r="U29" s="16"/>
      <c r="V29" s="10" t="s">
        <v>120</v>
      </c>
    </row>
    <row r="30" spans="1:22" ht="16.95" customHeight="1" x14ac:dyDescent="0.25">
      <c r="A30" s="15"/>
      <c r="B30" s="5"/>
      <c r="C30" s="5"/>
      <c r="D30" s="5"/>
      <c r="E30" s="6" t="s">
        <v>64</v>
      </c>
      <c r="F30" s="7" t="s">
        <v>35</v>
      </c>
      <c r="G30" s="8">
        <f t="shared" si="0"/>
        <v>0.31</v>
      </c>
      <c r="H30" s="6">
        <v>4</v>
      </c>
      <c r="I30" s="9">
        <v>1.24</v>
      </c>
      <c r="J30" s="57"/>
      <c r="K30" s="5" t="s">
        <v>67</v>
      </c>
      <c r="L30" s="6" t="s">
        <v>58</v>
      </c>
      <c r="M30" s="52">
        <v>775</v>
      </c>
      <c r="N30" s="10">
        <f t="shared" si="1"/>
        <v>961</v>
      </c>
      <c r="O30" s="10"/>
      <c r="P30" s="9"/>
      <c r="Q30" s="11"/>
      <c r="R30" s="10"/>
      <c r="S30" s="10"/>
      <c r="T30" s="10"/>
      <c r="U30" s="16"/>
      <c r="V30" s="10" t="s">
        <v>120</v>
      </c>
    </row>
    <row r="31" spans="1:22" ht="16.95" customHeight="1" x14ac:dyDescent="0.25">
      <c r="A31" s="15"/>
      <c r="B31" s="5"/>
      <c r="C31" s="5"/>
      <c r="D31" s="5"/>
      <c r="E31" s="6" t="s">
        <v>64</v>
      </c>
      <c r="F31" s="7" t="s">
        <v>37</v>
      </c>
      <c r="G31" s="8">
        <f t="shared" si="0"/>
        <v>0.23</v>
      </c>
      <c r="H31" s="6">
        <v>2</v>
      </c>
      <c r="I31" s="9">
        <v>0.46</v>
      </c>
      <c r="J31" s="57"/>
      <c r="K31" s="5" t="s">
        <v>67</v>
      </c>
      <c r="L31" s="6" t="s">
        <v>58</v>
      </c>
      <c r="M31" s="52">
        <v>775</v>
      </c>
      <c r="N31" s="10">
        <f t="shared" si="1"/>
        <v>356.5</v>
      </c>
      <c r="O31" s="10"/>
      <c r="P31" s="9"/>
      <c r="Q31" s="11"/>
      <c r="R31" s="10"/>
      <c r="S31" s="10"/>
      <c r="T31" s="10"/>
      <c r="U31" s="16"/>
      <c r="V31" s="10" t="s">
        <v>120</v>
      </c>
    </row>
    <row r="32" spans="1:22" ht="16.95" customHeight="1" x14ac:dyDescent="0.25">
      <c r="A32" s="15"/>
      <c r="B32" s="5"/>
      <c r="C32" s="5"/>
      <c r="D32" s="5"/>
      <c r="E32" s="6" t="s">
        <v>64</v>
      </c>
      <c r="F32" s="7" t="s">
        <v>39</v>
      </c>
      <c r="G32" s="8">
        <f t="shared" si="0"/>
        <v>0.18785714285714286</v>
      </c>
      <c r="H32" s="6">
        <v>14</v>
      </c>
      <c r="I32" s="9">
        <v>2.63</v>
      </c>
      <c r="J32" s="57"/>
      <c r="K32" s="5" t="s">
        <v>67</v>
      </c>
      <c r="L32" s="6" t="s">
        <v>74</v>
      </c>
      <c r="M32" s="52">
        <v>625</v>
      </c>
      <c r="N32" s="10">
        <f t="shared" si="1"/>
        <v>1643.75</v>
      </c>
      <c r="O32" s="10"/>
      <c r="P32" s="9"/>
      <c r="Q32" s="11"/>
      <c r="R32" s="10"/>
      <c r="S32" s="10"/>
      <c r="T32" s="10"/>
      <c r="U32" s="16"/>
      <c r="V32" s="10" t="s">
        <v>120</v>
      </c>
    </row>
    <row r="33" spans="1:22" ht="16.95" customHeight="1" x14ac:dyDescent="0.25">
      <c r="A33" s="15"/>
      <c r="B33" s="5"/>
      <c r="C33" s="5"/>
      <c r="D33" s="5"/>
      <c r="E33" s="6" t="s">
        <v>64</v>
      </c>
      <c r="F33" s="7" t="s">
        <v>60</v>
      </c>
      <c r="G33" s="8">
        <f t="shared" si="0"/>
        <v>0.14000000000000001</v>
      </c>
      <c r="H33" s="6">
        <v>4</v>
      </c>
      <c r="I33" s="9">
        <v>0.56000000000000005</v>
      </c>
      <c r="J33" s="57"/>
      <c r="K33" s="5" t="s">
        <v>67</v>
      </c>
      <c r="L33" s="6" t="s">
        <v>59</v>
      </c>
      <c r="M33" s="52">
        <v>600</v>
      </c>
      <c r="N33" s="10">
        <f t="shared" si="1"/>
        <v>336.00000000000006</v>
      </c>
      <c r="O33" s="10"/>
      <c r="P33" s="9"/>
      <c r="Q33" s="11"/>
      <c r="R33" s="10"/>
      <c r="S33" s="10"/>
      <c r="T33" s="10"/>
      <c r="U33" s="16"/>
      <c r="V33" s="10" t="s">
        <v>120</v>
      </c>
    </row>
    <row r="34" spans="1:22" ht="16.95" customHeight="1" x14ac:dyDescent="0.25">
      <c r="A34" s="15"/>
      <c r="B34" s="5"/>
      <c r="C34" s="5"/>
      <c r="D34" s="5"/>
      <c r="E34" s="6" t="s">
        <v>64</v>
      </c>
      <c r="F34" s="7" t="s">
        <v>75</v>
      </c>
      <c r="G34" s="8">
        <f t="shared" si="0"/>
        <v>0.11333333333333334</v>
      </c>
      <c r="H34" s="6">
        <v>6</v>
      </c>
      <c r="I34" s="9">
        <v>0.68</v>
      </c>
      <c r="J34" s="57"/>
      <c r="K34" s="5" t="s">
        <v>67</v>
      </c>
      <c r="L34" s="6" t="s">
        <v>76</v>
      </c>
      <c r="M34" s="52">
        <v>575</v>
      </c>
      <c r="N34" s="10">
        <f t="shared" si="1"/>
        <v>391</v>
      </c>
      <c r="O34" s="10"/>
      <c r="P34" s="9"/>
      <c r="Q34" s="11"/>
      <c r="R34" s="10"/>
      <c r="S34" s="10"/>
      <c r="T34" s="10"/>
      <c r="U34" s="16"/>
      <c r="V34" s="10" t="s">
        <v>120</v>
      </c>
    </row>
    <row r="35" spans="1:22" ht="16.95" customHeight="1" x14ac:dyDescent="0.25">
      <c r="A35" s="15"/>
      <c r="B35" s="5"/>
      <c r="C35" s="5"/>
      <c r="D35" s="5"/>
      <c r="E35" s="6" t="s">
        <v>64</v>
      </c>
      <c r="F35" s="7" t="s">
        <v>42</v>
      </c>
      <c r="G35" s="8">
        <f t="shared" si="0"/>
        <v>9.3333333333333338E-2</v>
      </c>
      <c r="H35" s="6">
        <v>12</v>
      </c>
      <c r="I35" s="9">
        <v>1.1200000000000001</v>
      </c>
      <c r="J35" s="57"/>
      <c r="K35" s="5" t="s">
        <v>67</v>
      </c>
      <c r="L35" s="6" t="s">
        <v>76</v>
      </c>
      <c r="M35" s="52">
        <v>550</v>
      </c>
      <c r="N35" s="10">
        <f t="shared" si="1"/>
        <v>616.00000000000011</v>
      </c>
      <c r="O35" s="10"/>
      <c r="P35" s="9"/>
      <c r="Q35" s="11"/>
      <c r="R35" s="10"/>
      <c r="S35" s="10"/>
      <c r="T35" s="10"/>
      <c r="U35" s="16"/>
      <c r="V35" s="10" t="s">
        <v>120</v>
      </c>
    </row>
    <row r="36" spans="1:22" ht="16.95" customHeight="1" x14ac:dyDescent="0.25">
      <c r="A36" s="15"/>
      <c r="B36" s="5"/>
      <c r="C36" s="5"/>
      <c r="D36" s="5"/>
      <c r="E36" s="6" t="s">
        <v>64</v>
      </c>
      <c r="F36" s="7" t="s">
        <v>77</v>
      </c>
      <c r="G36" s="8">
        <f t="shared" si="0"/>
        <v>7.3999999999999996E-2</v>
      </c>
      <c r="H36" s="6">
        <v>10</v>
      </c>
      <c r="I36" s="9">
        <v>0.74</v>
      </c>
      <c r="J36" s="57"/>
      <c r="K36" s="5" t="s">
        <v>67</v>
      </c>
      <c r="L36" s="6" t="s">
        <v>76</v>
      </c>
      <c r="M36" s="52">
        <v>525</v>
      </c>
      <c r="N36" s="10">
        <f t="shared" si="1"/>
        <v>388.5</v>
      </c>
      <c r="O36" s="10"/>
      <c r="P36" s="9"/>
      <c r="Q36" s="11"/>
      <c r="R36" s="10"/>
      <c r="S36" s="10"/>
      <c r="T36" s="10"/>
      <c r="U36" s="16"/>
      <c r="V36" s="10" t="s">
        <v>120</v>
      </c>
    </row>
    <row r="37" spans="1:22" ht="16.95" customHeight="1" x14ac:dyDescent="0.25">
      <c r="A37" s="15"/>
      <c r="B37" s="5"/>
      <c r="C37" s="5"/>
      <c r="D37" s="5"/>
      <c r="E37" s="6" t="s">
        <v>64</v>
      </c>
      <c r="F37" s="7" t="s">
        <v>78</v>
      </c>
      <c r="G37" s="8">
        <f t="shared" si="0"/>
        <v>6.6000000000000003E-2</v>
      </c>
      <c r="H37" s="6">
        <v>10</v>
      </c>
      <c r="I37" s="9">
        <v>0.66</v>
      </c>
      <c r="J37" s="57"/>
      <c r="K37" s="5" t="s">
        <v>67</v>
      </c>
      <c r="L37" s="6" t="s">
        <v>79</v>
      </c>
      <c r="M37" s="52">
        <v>525</v>
      </c>
      <c r="N37" s="10">
        <f t="shared" si="1"/>
        <v>346.5</v>
      </c>
      <c r="O37" s="10"/>
      <c r="P37" s="9"/>
      <c r="Q37" s="11"/>
      <c r="R37" s="10"/>
      <c r="S37" s="10"/>
      <c r="T37" s="10"/>
      <c r="U37" s="16"/>
      <c r="V37" s="10" t="s">
        <v>120</v>
      </c>
    </row>
    <row r="38" spans="1:22" ht="16.95" customHeight="1" x14ac:dyDescent="0.25">
      <c r="A38" s="26"/>
      <c r="B38" s="27"/>
      <c r="C38" s="27"/>
      <c r="D38" s="27"/>
      <c r="E38" s="28" t="s">
        <v>64</v>
      </c>
      <c r="F38" s="29" t="s">
        <v>80</v>
      </c>
      <c r="G38" s="30">
        <f t="shared" si="0"/>
        <v>5.7857142857142864E-2</v>
      </c>
      <c r="H38" s="28">
        <v>28</v>
      </c>
      <c r="I38" s="31">
        <v>1.62</v>
      </c>
      <c r="J38" s="58"/>
      <c r="K38" s="27" t="s">
        <v>67</v>
      </c>
      <c r="L38" s="28" t="s">
        <v>79</v>
      </c>
      <c r="M38" s="53">
        <v>475</v>
      </c>
      <c r="N38" s="32">
        <f t="shared" si="1"/>
        <v>769.5</v>
      </c>
      <c r="O38" s="32">
        <v>82.48</v>
      </c>
      <c r="P38" s="31">
        <v>23.3</v>
      </c>
      <c r="Q38" s="33">
        <v>20.256</v>
      </c>
      <c r="R38" s="32">
        <f>Q38*O38</f>
        <v>1670.71488</v>
      </c>
      <c r="S38" s="32">
        <v>450</v>
      </c>
      <c r="T38" s="32">
        <f>19*15.22</f>
        <v>289.18</v>
      </c>
      <c r="U38" s="55">
        <f>T38+S38+R38+N25+N26+N27+N28+N29+N30+N31+N32+N33+N34+N35+N36+N37+N38</f>
        <v>13548.89488</v>
      </c>
      <c r="V38" s="10" t="s">
        <v>120</v>
      </c>
    </row>
    <row r="39" spans="1:22" ht="16.95" customHeight="1" x14ac:dyDescent="0.25">
      <c r="A39" s="34"/>
      <c r="B39" s="35"/>
      <c r="C39" s="35"/>
      <c r="D39" s="35"/>
      <c r="E39" s="36"/>
      <c r="F39" s="37"/>
      <c r="G39" s="38"/>
      <c r="H39" s="36"/>
      <c r="I39" s="39"/>
      <c r="J39" s="59"/>
      <c r="K39" s="35"/>
      <c r="L39" s="36"/>
      <c r="M39" s="54"/>
      <c r="N39" s="40"/>
      <c r="O39" s="40"/>
      <c r="P39" s="39"/>
      <c r="Q39" s="41"/>
      <c r="R39" s="40"/>
      <c r="S39" s="40"/>
      <c r="T39" s="40"/>
      <c r="U39" s="42"/>
      <c r="V39" s="10" t="s">
        <v>120</v>
      </c>
    </row>
    <row r="40" spans="1:22" ht="16.95" customHeight="1" x14ac:dyDescent="0.25">
      <c r="A40" s="17">
        <v>3</v>
      </c>
      <c r="B40" s="14" t="s">
        <v>48</v>
      </c>
      <c r="C40" s="18" t="s">
        <v>22</v>
      </c>
      <c r="D40" s="14" t="s">
        <v>81</v>
      </c>
      <c r="E40" s="19" t="s">
        <v>24</v>
      </c>
      <c r="F40" s="20" t="s">
        <v>25</v>
      </c>
      <c r="G40" s="21">
        <f t="shared" si="0"/>
        <v>0.56999999999999995</v>
      </c>
      <c r="H40" s="19">
        <v>3</v>
      </c>
      <c r="I40" s="22">
        <v>1.71</v>
      </c>
      <c r="J40" s="56" t="s">
        <v>50</v>
      </c>
      <c r="K40" s="14" t="s">
        <v>82</v>
      </c>
      <c r="L40" s="19" t="s">
        <v>54</v>
      </c>
      <c r="M40" s="51">
        <v>975</v>
      </c>
      <c r="N40" s="23">
        <f t="shared" si="1"/>
        <v>1667.25</v>
      </c>
      <c r="O40" s="23"/>
      <c r="P40" s="22"/>
      <c r="Q40" s="24"/>
      <c r="R40" s="23"/>
      <c r="S40" s="23"/>
      <c r="T40" s="23"/>
      <c r="U40" s="25"/>
      <c r="V40" s="10" t="s">
        <v>120</v>
      </c>
    </row>
    <row r="41" spans="1:22" ht="16.95" customHeight="1" x14ac:dyDescent="0.25">
      <c r="A41" s="15"/>
      <c r="B41" s="12" t="s">
        <v>83</v>
      </c>
      <c r="C41" s="6"/>
      <c r="D41" s="5"/>
      <c r="E41" s="6" t="s">
        <v>24</v>
      </c>
      <c r="F41" s="7" t="s">
        <v>30</v>
      </c>
      <c r="G41" s="8">
        <f t="shared" si="0"/>
        <v>0.48333333333333334</v>
      </c>
      <c r="H41" s="6">
        <v>3</v>
      </c>
      <c r="I41" s="9">
        <v>1.45</v>
      </c>
      <c r="J41" s="57"/>
      <c r="K41" s="5" t="s">
        <v>82</v>
      </c>
      <c r="L41" s="6" t="s">
        <v>56</v>
      </c>
      <c r="M41" s="52">
        <v>875</v>
      </c>
      <c r="N41" s="10">
        <f t="shared" si="1"/>
        <v>1268.75</v>
      </c>
      <c r="O41" s="10"/>
      <c r="P41" s="9"/>
      <c r="Q41" s="11"/>
      <c r="R41" s="10"/>
      <c r="S41" s="10"/>
      <c r="T41" s="10"/>
      <c r="U41" s="16"/>
      <c r="V41" s="10" t="s">
        <v>120</v>
      </c>
    </row>
    <row r="42" spans="1:22" ht="16.95" customHeight="1" x14ac:dyDescent="0.25">
      <c r="A42" s="15"/>
      <c r="B42" s="5" t="s">
        <v>84</v>
      </c>
      <c r="C42" s="6"/>
      <c r="D42" s="5"/>
      <c r="E42" s="6" t="s">
        <v>24</v>
      </c>
      <c r="F42" s="7" t="s">
        <v>33</v>
      </c>
      <c r="G42" s="8">
        <f t="shared" si="0"/>
        <v>0.40749999999999997</v>
      </c>
      <c r="H42" s="6">
        <v>4</v>
      </c>
      <c r="I42" s="9">
        <v>1.63</v>
      </c>
      <c r="J42" s="57"/>
      <c r="K42" s="5" t="s">
        <v>82</v>
      </c>
      <c r="L42" s="6" t="s">
        <v>85</v>
      </c>
      <c r="M42" s="52">
        <v>850</v>
      </c>
      <c r="N42" s="10">
        <f t="shared" si="1"/>
        <v>1385.5</v>
      </c>
      <c r="O42" s="10"/>
      <c r="P42" s="9"/>
      <c r="Q42" s="11"/>
      <c r="R42" s="10"/>
      <c r="S42" s="10"/>
      <c r="T42" s="10"/>
      <c r="U42" s="16"/>
      <c r="V42" s="10" t="s">
        <v>120</v>
      </c>
    </row>
    <row r="43" spans="1:22" ht="16.95" customHeight="1" x14ac:dyDescent="0.25">
      <c r="A43" s="15"/>
      <c r="B43" s="5" t="s">
        <v>86</v>
      </c>
      <c r="C43" s="6"/>
      <c r="D43" s="5"/>
      <c r="E43" s="6" t="s">
        <v>24</v>
      </c>
      <c r="F43" s="7" t="s">
        <v>35</v>
      </c>
      <c r="G43" s="8">
        <f t="shared" si="0"/>
        <v>0.32</v>
      </c>
      <c r="H43" s="6">
        <v>10</v>
      </c>
      <c r="I43" s="9">
        <v>3.2</v>
      </c>
      <c r="J43" s="57"/>
      <c r="K43" s="5" t="s">
        <v>82</v>
      </c>
      <c r="L43" s="6" t="s">
        <v>38</v>
      </c>
      <c r="M43" s="52">
        <v>775</v>
      </c>
      <c r="N43" s="10">
        <f t="shared" si="1"/>
        <v>2480</v>
      </c>
      <c r="O43" s="10"/>
      <c r="P43" s="9"/>
      <c r="Q43" s="11"/>
      <c r="R43" s="10"/>
      <c r="S43" s="10"/>
      <c r="T43" s="10"/>
      <c r="U43" s="16"/>
      <c r="V43" s="10" t="s">
        <v>120</v>
      </c>
    </row>
    <row r="44" spans="1:22" ht="16.95" customHeight="1" x14ac:dyDescent="0.25">
      <c r="A44" s="15"/>
      <c r="B44" s="5"/>
      <c r="C44" s="6"/>
      <c r="D44" s="5"/>
      <c r="E44" s="6" t="s">
        <v>24</v>
      </c>
      <c r="F44" s="7" t="s">
        <v>37</v>
      </c>
      <c r="G44" s="8">
        <f t="shared" si="0"/>
        <v>0.245</v>
      </c>
      <c r="H44" s="6">
        <v>18</v>
      </c>
      <c r="I44" s="9">
        <v>4.41</v>
      </c>
      <c r="J44" s="57"/>
      <c r="K44" s="5" t="s">
        <v>82</v>
      </c>
      <c r="L44" s="6" t="s">
        <v>59</v>
      </c>
      <c r="M44" s="52">
        <v>750</v>
      </c>
      <c r="N44" s="10">
        <f t="shared" si="1"/>
        <v>3307.5</v>
      </c>
      <c r="O44" s="10"/>
      <c r="P44" s="9"/>
      <c r="Q44" s="11"/>
      <c r="R44" s="10"/>
      <c r="S44" s="10"/>
      <c r="T44" s="10"/>
      <c r="U44" s="16"/>
      <c r="V44" s="10" t="s">
        <v>120</v>
      </c>
    </row>
    <row r="45" spans="1:22" ht="16.95" customHeight="1" x14ac:dyDescent="0.25">
      <c r="A45" s="26"/>
      <c r="B45" s="27"/>
      <c r="C45" s="28"/>
      <c r="D45" s="27"/>
      <c r="E45" s="28" t="s">
        <v>24</v>
      </c>
      <c r="F45" s="29" t="s">
        <v>39</v>
      </c>
      <c r="G45" s="30">
        <f t="shared" si="0"/>
        <v>0.185</v>
      </c>
      <c r="H45" s="28">
        <v>18</v>
      </c>
      <c r="I45" s="31">
        <v>3.33</v>
      </c>
      <c r="J45" s="58"/>
      <c r="K45" s="27" t="s">
        <v>82</v>
      </c>
      <c r="L45" s="28" t="s">
        <v>41</v>
      </c>
      <c r="M45" s="53">
        <v>600</v>
      </c>
      <c r="N45" s="32">
        <f t="shared" si="1"/>
        <v>1998</v>
      </c>
      <c r="O45" s="32">
        <v>82.48</v>
      </c>
      <c r="P45" s="31">
        <v>26.29</v>
      </c>
      <c r="Q45" s="44">
        <v>23.143999999999998</v>
      </c>
      <c r="R45" s="32">
        <f>Q45*O45</f>
        <v>1908.9171200000001</v>
      </c>
      <c r="S45" s="32">
        <v>450</v>
      </c>
      <c r="T45" s="32">
        <f>19*15.73</f>
        <v>298.87</v>
      </c>
      <c r="U45" s="55">
        <f>T45+S45+R45+N40+N41+N42+N43+N44+N45</f>
        <v>14764.787120000001</v>
      </c>
      <c r="V45" s="10" t="s">
        <v>120</v>
      </c>
    </row>
    <row r="46" spans="1:22" ht="16.95" customHeight="1" x14ac:dyDescent="0.25">
      <c r="A46" s="34"/>
      <c r="B46" s="35"/>
      <c r="C46" s="35"/>
      <c r="D46" s="35"/>
      <c r="E46" s="36"/>
      <c r="F46" s="37"/>
      <c r="G46" s="38"/>
      <c r="H46" s="36"/>
      <c r="I46" s="39"/>
      <c r="J46" s="59"/>
      <c r="K46" s="35"/>
      <c r="L46" s="36"/>
      <c r="M46" s="54"/>
      <c r="N46" s="40"/>
      <c r="O46" s="40"/>
      <c r="P46" s="39"/>
      <c r="Q46" s="41"/>
      <c r="R46" s="40"/>
      <c r="S46" s="40"/>
      <c r="T46" s="40"/>
      <c r="U46" s="42"/>
      <c r="V46" s="10" t="s">
        <v>120</v>
      </c>
    </row>
    <row r="47" spans="1:22" ht="16.95" hidden="1" customHeight="1" x14ac:dyDescent="0.25">
      <c r="A47" s="17">
        <v>5</v>
      </c>
      <c r="B47" s="14" t="s">
        <v>87</v>
      </c>
      <c r="C47" s="43" t="s">
        <v>22</v>
      </c>
      <c r="D47" s="19" t="s">
        <v>88</v>
      </c>
      <c r="E47" s="19" t="s">
        <v>24</v>
      </c>
      <c r="F47" s="20" t="s">
        <v>70</v>
      </c>
      <c r="G47" s="21">
        <f t="shared" si="0"/>
        <v>0.57999999999999996</v>
      </c>
      <c r="H47" s="19">
        <v>1</v>
      </c>
      <c r="I47" s="22">
        <v>0.57999999999999996</v>
      </c>
      <c r="J47" s="56" t="s">
        <v>66</v>
      </c>
      <c r="K47" s="14" t="s">
        <v>89</v>
      </c>
      <c r="L47" s="19" t="s">
        <v>71</v>
      </c>
      <c r="M47" s="51">
        <v>975</v>
      </c>
      <c r="N47" s="23">
        <f t="shared" si="1"/>
        <v>565.5</v>
      </c>
      <c r="O47" s="23"/>
      <c r="P47" s="22"/>
      <c r="Q47" s="24"/>
      <c r="R47" s="23"/>
      <c r="S47" s="23"/>
      <c r="T47" s="23"/>
      <c r="U47" s="25"/>
      <c r="V47" s="10"/>
    </row>
    <row r="48" spans="1:22" ht="16.95" hidden="1" customHeight="1" x14ac:dyDescent="0.25">
      <c r="A48" s="15"/>
      <c r="B48" s="12" t="s">
        <v>90</v>
      </c>
      <c r="C48" s="5"/>
      <c r="D48" s="5"/>
      <c r="E48" s="6" t="s">
        <v>24</v>
      </c>
      <c r="F48" s="7" t="s">
        <v>30</v>
      </c>
      <c r="G48" s="8">
        <f t="shared" si="0"/>
        <v>0.46250000000000002</v>
      </c>
      <c r="H48" s="6">
        <v>8</v>
      </c>
      <c r="I48" s="9">
        <v>3.7</v>
      </c>
      <c r="J48" s="57"/>
      <c r="K48" s="5" t="s">
        <v>89</v>
      </c>
      <c r="L48" s="6" t="s">
        <v>91</v>
      </c>
      <c r="M48" s="52">
        <v>875</v>
      </c>
      <c r="N48" s="10">
        <f t="shared" si="1"/>
        <v>3237.5</v>
      </c>
      <c r="O48" s="10"/>
      <c r="P48" s="9"/>
      <c r="Q48" s="11"/>
      <c r="R48" s="10"/>
      <c r="S48" s="10"/>
      <c r="T48" s="10"/>
      <c r="U48" s="16"/>
      <c r="V48" s="10"/>
    </row>
    <row r="49" spans="1:22" ht="16.95" hidden="1" customHeight="1" x14ac:dyDescent="0.25">
      <c r="A49" s="15"/>
      <c r="B49" s="5" t="s">
        <v>92</v>
      </c>
      <c r="C49" s="5"/>
      <c r="D49" s="5"/>
      <c r="E49" s="6" t="s">
        <v>24</v>
      </c>
      <c r="F49" s="7" t="s">
        <v>33</v>
      </c>
      <c r="G49" s="8">
        <f t="shared" si="0"/>
        <v>0.39777777777777779</v>
      </c>
      <c r="H49" s="6">
        <v>9</v>
      </c>
      <c r="I49" s="9">
        <v>3.58</v>
      </c>
      <c r="J49" s="57"/>
      <c r="K49" s="5" t="s">
        <v>89</v>
      </c>
      <c r="L49" s="6" t="s">
        <v>54</v>
      </c>
      <c r="M49" s="52">
        <v>875</v>
      </c>
      <c r="N49" s="10">
        <f t="shared" si="1"/>
        <v>3132.5</v>
      </c>
      <c r="O49" s="10"/>
      <c r="P49" s="9"/>
      <c r="Q49" s="11"/>
      <c r="R49" s="10"/>
      <c r="S49" s="10"/>
      <c r="T49" s="10"/>
      <c r="U49" s="16"/>
      <c r="V49" s="10"/>
    </row>
    <row r="50" spans="1:22" ht="16.95" hidden="1" customHeight="1" x14ac:dyDescent="0.25">
      <c r="A50" s="15"/>
      <c r="B50" s="5" t="s">
        <v>93</v>
      </c>
      <c r="C50" s="5"/>
      <c r="D50" s="5"/>
      <c r="E50" s="6" t="s">
        <v>24</v>
      </c>
      <c r="F50" s="7" t="s">
        <v>35</v>
      </c>
      <c r="G50" s="8">
        <f t="shared" si="0"/>
        <v>0.34499999999999997</v>
      </c>
      <c r="H50" s="6">
        <v>2</v>
      </c>
      <c r="I50" s="9">
        <v>0.69</v>
      </c>
      <c r="J50" s="57"/>
      <c r="K50" s="5" t="s">
        <v>89</v>
      </c>
      <c r="L50" s="6" t="s">
        <v>94</v>
      </c>
      <c r="M50" s="52">
        <v>775</v>
      </c>
      <c r="N50" s="10">
        <f t="shared" si="1"/>
        <v>534.75</v>
      </c>
      <c r="O50" s="10"/>
      <c r="P50" s="9"/>
      <c r="Q50" s="11"/>
      <c r="R50" s="10"/>
      <c r="S50" s="10"/>
      <c r="T50" s="10"/>
      <c r="U50" s="16"/>
      <c r="V50" s="10"/>
    </row>
    <row r="51" spans="1:22" ht="16.95" hidden="1" customHeight="1" x14ac:dyDescent="0.25">
      <c r="A51" s="15"/>
      <c r="B51" s="5"/>
      <c r="C51" s="5"/>
      <c r="D51" s="5"/>
      <c r="E51" s="6" t="s">
        <v>24</v>
      </c>
      <c r="F51" s="7" t="s">
        <v>37</v>
      </c>
      <c r="G51" s="8">
        <f t="shared" si="0"/>
        <v>0.24764705882352941</v>
      </c>
      <c r="H51" s="6">
        <v>17</v>
      </c>
      <c r="I51" s="9">
        <v>4.21</v>
      </c>
      <c r="J51" s="57"/>
      <c r="K51" s="5" t="s">
        <v>89</v>
      </c>
      <c r="L51" s="6" t="s">
        <v>94</v>
      </c>
      <c r="M51" s="52">
        <v>775</v>
      </c>
      <c r="N51" s="10">
        <f t="shared" si="1"/>
        <v>3262.75</v>
      </c>
      <c r="O51" s="10"/>
      <c r="P51" s="9"/>
      <c r="Q51" s="11"/>
      <c r="R51" s="10"/>
      <c r="S51" s="10"/>
      <c r="T51" s="10"/>
      <c r="U51" s="16"/>
      <c r="V51" s="10"/>
    </row>
    <row r="52" spans="1:22" ht="16.95" hidden="1" customHeight="1" x14ac:dyDescent="0.25">
      <c r="A52" s="15"/>
      <c r="B52" s="5"/>
      <c r="C52" s="5"/>
      <c r="D52" s="5"/>
      <c r="E52" s="6" t="s">
        <v>24</v>
      </c>
      <c r="F52" s="7" t="s">
        <v>39</v>
      </c>
      <c r="G52" s="8">
        <f t="shared" si="0"/>
        <v>0.20333333333333334</v>
      </c>
      <c r="H52" s="6">
        <v>3</v>
      </c>
      <c r="I52" s="9">
        <v>0.61</v>
      </c>
      <c r="J52" s="57"/>
      <c r="K52" s="5" t="s">
        <v>89</v>
      </c>
      <c r="L52" s="6" t="s">
        <v>59</v>
      </c>
      <c r="M52" s="52">
        <v>625</v>
      </c>
      <c r="N52" s="10">
        <f t="shared" si="1"/>
        <v>381.25</v>
      </c>
      <c r="O52" s="10"/>
      <c r="P52" s="9"/>
      <c r="Q52" s="11"/>
      <c r="R52" s="10"/>
      <c r="S52" s="10"/>
      <c r="T52" s="10"/>
      <c r="U52" s="16"/>
      <c r="V52" s="10"/>
    </row>
    <row r="53" spans="1:22" ht="16.95" hidden="1" customHeight="1" x14ac:dyDescent="0.25">
      <c r="A53" s="15"/>
      <c r="B53" s="5"/>
      <c r="C53" s="5"/>
      <c r="D53" s="5"/>
      <c r="E53" s="6" t="s">
        <v>24</v>
      </c>
      <c r="F53" s="7" t="s">
        <v>60</v>
      </c>
      <c r="G53" s="8">
        <f t="shared" si="0"/>
        <v>0.155</v>
      </c>
      <c r="H53" s="6">
        <v>2</v>
      </c>
      <c r="I53" s="9">
        <v>0.31</v>
      </c>
      <c r="J53" s="57"/>
      <c r="K53" s="5" t="s">
        <v>89</v>
      </c>
      <c r="L53" s="6" t="s">
        <v>59</v>
      </c>
      <c r="M53" s="52">
        <v>600</v>
      </c>
      <c r="N53" s="10">
        <f t="shared" si="1"/>
        <v>186</v>
      </c>
      <c r="O53" s="10"/>
      <c r="P53" s="9"/>
      <c r="Q53" s="11"/>
      <c r="R53" s="10"/>
      <c r="S53" s="10"/>
      <c r="T53" s="10"/>
      <c r="U53" s="16"/>
      <c r="V53" s="10"/>
    </row>
    <row r="54" spans="1:22" ht="16.95" hidden="1" customHeight="1" x14ac:dyDescent="0.25">
      <c r="A54" s="26"/>
      <c r="B54" s="27"/>
      <c r="C54" s="27"/>
      <c r="D54" s="27"/>
      <c r="E54" s="28" t="s">
        <v>24</v>
      </c>
      <c r="F54" s="29" t="s">
        <v>95</v>
      </c>
      <c r="G54" s="30">
        <f t="shared" si="0"/>
        <v>0.1061111111111111</v>
      </c>
      <c r="H54" s="28">
        <v>36</v>
      </c>
      <c r="I54" s="31">
        <v>3.82</v>
      </c>
      <c r="J54" s="58"/>
      <c r="K54" s="27" t="s">
        <v>89</v>
      </c>
      <c r="L54" s="28" t="s">
        <v>41</v>
      </c>
      <c r="M54" s="53">
        <v>575</v>
      </c>
      <c r="N54" s="32">
        <f t="shared" si="1"/>
        <v>2196.5</v>
      </c>
      <c r="O54" s="32">
        <v>82.48</v>
      </c>
      <c r="P54" s="31">
        <v>27.62</v>
      </c>
      <c r="Q54" s="33">
        <v>24.12</v>
      </c>
      <c r="R54" s="32">
        <f>Q54*O54</f>
        <v>1989.4176000000002</v>
      </c>
      <c r="S54" s="32">
        <v>450</v>
      </c>
      <c r="T54" s="32">
        <f>19*17.5</f>
        <v>332.5</v>
      </c>
      <c r="U54" s="55">
        <f>T54+S54+R54+N47+N48+N49+N50+N51+N52+N53+N54</f>
        <v>16268.667600000001</v>
      </c>
      <c r="V54" s="10"/>
    </row>
    <row r="55" spans="1:22" ht="16.95" hidden="1" customHeight="1" x14ac:dyDescent="0.25">
      <c r="A55" s="34"/>
      <c r="B55" s="35"/>
      <c r="C55" s="35"/>
      <c r="D55" s="35"/>
      <c r="E55" s="39"/>
      <c r="F55" s="37"/>
      <c r="G55" s="38"/>
      <c r="H55" s="36"/>
      <c r="I55" s="39"/>
      <c r="J55" s="59"/>
      <c r="K55" s="35"/>
      <c r="L55" s="36"/>
      <c r="M55" s="54"/>
      <c r="N55" s="40"/>
      <c r="O55" s="40"/>
      <c r="P55" s="39"/>
      <c r="Q55" s="41"/>
      <c r="R55" s="40"/>
      <c r="S55" s="40"/>
      <c r="T55" s="40"/>
      <c r="U55" s="42"/>
      <c r="V55" s="10"/>
    </row>
    <row r="56" spans="1:22" ht="16.95" customHeight="1" x14ac:dyDescent="0.25">
      <c r="A56" s="17">
        <v>4</v>
      </c>
      <c r="B56" s="14" t="s">
        <v>96</v>
      </c>
      <c r="C56" s="18" t="s">
        <v>22</v>
      </c>
      <c r="D56" s="14" t="s">
        <v>97</v>
      </c>
      <c r="E56" s="22" t="s">
        <v>98</v>
      </c>
      <c r="F56" s="20" t="s">
        <v>99</v>
      </c>
      <c r="G56" s="21">
        <f t="shared" si="0"/>
        <v>0.67</v>
      </c>
      <c r="H56" s="19">
        <v>1</v>
      </c>
      <c r="I56" s="22">
        <v>0.67</v>
      </c>
      <c r="J56" s="56" t="s">
        <v>100</v>
      </c>
      <c r="K56" s="14" t="s">
        <v>101</v>
      </c>
      <c r="L56" s="19" t="s">
        <v>91</v>
      </c>
      <c r="M56" s="51">
        <v>975</v>
      </c>
      <c r="N56" s="23">
        <f t="shared" si="1"/>
        <v>653.25</v>
      </c>
      <c r="O56" s="23"/>
      <c r="P56" s="22"/>
      <c r="Q56" s="24"/>
      <c r="R56" s="23"/>
      <c r="S56" s="23"/>
      <c r="T56" s="23"/>
      <c r="U56" s="25"/>
      <c r="V56" s="10" t="s">
        <v>120</v>
      </c>
    </row>
    <row r="57" spans="1:22" ht="16.95" customHeight="1" x14ac:dyDescent="0.25">
      <c r="A57" s="15"/>
      <c r="B57" s="12" t="s">
        <v>102</v>
      </c>
      <c r="C57" s="5"/>
      <c r="D57" s="5"/>
      <c r="E57" s="9" t="s">
        <v>98</v>
      </c>
      <c r="F57" s="7" t="s">
        <v>33</v>
      </c>
      <c r="G57" s="8">
        <f t="shared" si="0"/>
        <v>0.39916666666666667</v>
      </c>
      <c r="H57" s="6">
        <v>12</v>
      </c>
      <c r="I57" s="9">
        <v>4.79</v>
      </c>
      <c r="J57" s="57"/>
      <c r="K57" s="5" t="s">
        <v>101</v>
      </c>
      <c r="L57" s="6" t="s">
        <v>103</v>
      </c>
      <c r="M57" s="52">
        <v>850</v>
      </c>
      <c r="N57" s="10">
        <f t="shared" si="1"/>
        <v>4071.5</v>
      </c>
      <c r="O57" s="10"/>
      <c r="P57" s="9"/>
      <c r="Q57" s="11"/>
      <c r="R57" s="10"/>
      <c r="S57" s="10"/>
      <c r="T57" s="10"/>
      <c r="U57" s="16"/>
      <c r="V57" s="10" t="s">
        <v>120</v>
      </c>
    </row>
    <row r="58" spans="1:22" ht="16.95" customHeight="1" x14ac:dyDescent="0.25">
      <c r="A58" s="15"/>
      <c r="B58" s="5" t="s">
        <v>104</v>
      </c>
      <c r="C58" s="5"/>
      <c r="D58" s="5"/>
      <c r="E58" s="9" t="s">
        <v>98</v>
      </c>
      <c r="F58" s="7" t="s">
        <v>35</v>
      </c>
      <c r="G58" s="8">
        <f t="shared" si="0"/>
        <v>0.32571428571428568</v>
      </c>
      <c r="H58" s="6">
        <v>7</v>
      </c>
      <c r="I58" s="9">
        <v>2.2799999999999998</v>
      </c>
      <c r="J58" s="57"/>
      <c r="K58" s="5" t="s">
        <v>101</v>
      </c>
      <c r="L58" s="6" t="s">
        <v>105</v>
      </c>
      <c r="M58" s="52">
        <v>725</v>
      </c>
      <c r="N58" s="10">
        <f t="shared" si="1"/>
        <v>1652.9999999999998</v>
      </c>
      <c r="O58" s="10"/>
      <c r="P58" s="9"/>
      <c r="Q58" s="11"/>
      <c r="R58" s="10"/>
      <c r="S58" s="10"/>
      <c r="T58" s="10"/>
      <c r="U58" s="16"/>
      <c r="V58" s="10" t="s">
        <v>120</v>
      </c>
    </row>
    <row r="59" spans="1:22" ht="16.95" customHeight="1" x14ac:dyDescent="0.25">
      <c r="A59" s="15"/>
      <c r="B59" s="5" t="s">
        <v>106</v>
      </c>
      <c r="C59" s="5"/>
      <c r="D59" s="5"/>
      <c r="E59" s="9" t="s">
        <v>98</v>
      </c>
      <c r="F59" s="7" t="s">
        <v>37</v>
      </c>
      <c r="G59" s="8">
        <f t="shared" si="0"/>
        <v>0.24000000000000002</v>
      </c>
      <c r="H59" s="6">
        <v>9</v>
      </c>
      <c r="I59" s="9">
        <v>2.16</v>
      </c>
      <c r="J59" s="57"/>
      <c r="K59" s="5" t="s">
        <v>101</v>
      </c>
      <c r="L59" s="6" t="s">
        <v>105</v>
      </c>
      <c r="M59" s="52">
        <v>725</v>
      </c>
      <c r="N59" s="10">
        <f t="shared" si="1"/>
        <v>1566</v>
      </c>
      <c r="O59" s="10"/>
      <c r="P59" s="9"/>
      <c r="Q59" s="11"/>
      <c r="R59" s="10"/>
      <c r="S59" s="10"/>
      <c r="T59" s="10"/>
      <c r="U59" s="16"/>
      <c r="V59" s="10" t="s">
        <v>120</v>
      </c>
    </row>
    <row r="60" spans="1:22" ht="16.95" customHeight="1" x14ac:dyDescent="0.25">
      <c r="A60" s="15"/>
      <c r="B60" s="5"/>
      <c r="C60" s="5"/>
      <c r="D60" s="5"/>
      <c r="E60" s="9" t="s">
        <v>98</v>
      </c>
      <c r="F60" s="7" t="s">
        <v>39</v>
      </c>
      <c r="G60" s="8">
        <f t="shared" si="0"/>
        <v>0.19272727272727275</v>
      </c>
      <c r="H60" s="6">
        <v>11</v>
      </c>
      <c r="I60" s="9">
        <v>2.12</v>
      </c>
      <c r="J60" s="57"/>
      <c r="K60" s="5" t="s">
        <v>101</v>
      </c>
      <c r="L60" s="6" t="s">
        <v>41</v>
      </c>
      <c r="M60" s="52">
        <v>600</v>
      </c>
      <c r="N60" s="10">
        <f t="shared" si="1"/>
        <v>1272</v>
      </c>
      <c r="O60" s="10"/>
      <c r="P60" s="9"/>
      <c r="Q60" s="11"/>
      <c r="R60" s="10"/>
      <c r="S60" s="10"/>
      <c r="T60" s="10"/>
      <c r="U60" s="16"/>
      <c r="V60" s="10" t="s">
        <v>120</v>
      </c>
    </row>
    <row r="61" spans="1:22" ht="16.95" customHeight="1" x14ac:dyDescent="0.25">
      <c r="A61" s="15"/>
      <c r="B61" s="5"/>
      <c r="C61" s="5"/>
      <c r="D61" s="5"/>
      <c r="E61" s="9" t="s">
        <v>98</v>
      </c>
      <c r="F61" s="7" t="s">
        <v>60</v>
      </c>
      <c r="G61" s="8">
        <f t="shared" si="0"/>
        <v>0.16133333333333333</v>
      </c>
      <c r="H61" s="6">
        <v>15</v>
      </c>
      <c r="I61" s="9">
        <v>2.42</v>
      </c>
      <c r="J61" s="57"/>
      <c r="K61" s="5" t="s">
        <v>101</v>
      </c>
      <c r="L61" s="6" t="s">
        <v>76</v>
      </c>
      <c r="M61" s="52">
        <v>600</v>
      </c>
      <c r="N61" s="10">
        <f t="shared" si="1"/>
        <v>1452</v>
      </c>
      <c r="O61" s="10"/>
      <c r="P61" s="9"/>
      <c r="Q61" s="11"/>
      <c r="R61" s="10"/>
      <c r="S61" s="10"/>
      <c r="T61" s="10"/>
      <c r="U61" s="16"/>
      <c r="V61" s="10" t="s">
        <v>120</v>
      </c>
    </row>
    <row r="62" spans="1:22" ht="16.95" customHeight="1" x14ac:dyDescent="0.25">
      <c r="A62" s="15"/>
      <c r="B62" s="5"/>
      <c r="C62" s="5"/>
      <c r="D62" s="5"/>
      <c r="E62" s="9" t="s">
        <v>98</v>
      </c>
      <c r="F62" s="7" t="s">
        <v>107</v>
      </c>
      <c r="G62" s="8">
        <f t="shared" si="0"/>
        <v>0.10857142857142857</v>
      </c>
      <c r="H62" s="6">
        <v>14</v>
      </c>
      <c r="I62" s="9">
        <v>1.52</v>
      </c>
      <c r="J62" s="57"/>
      <c r="K62" s="5" t="s">
        <v>101</v>
      </c>
      <c r="L62" s="6" t="s">
        <v>108</v>
      </c>
      <c r="M62" s="52">
        <v>550</v>
      </c>
      <c r="N62" s="10">
        <f t="shared" si="1"/>
        <v>836</v>
      </c>
      <c r="O62" s="10"/>
      <c r="P62" s="9"/>
      <c r="Q62" s="11"/>
      <c r="R62" s="10"/>
      <c r="S62" s="10"/>
      <c r="T62" s="10"/>
      <c r="U62" s="16"/>
      <c r="V62" s="10" t="s">
        <v>120</v>
      </c>
    </row>
    <row r="63" spans="1:22" ht="16.95" customHeight="1" x14ac:dyDescent="0.25">
      <c r="A63" s="26"/>
      <c r="B63" s="27"/>
      <c r="C63" s="27"/>
      <c r="D63" s="27"/>
      <c r="E63" s="31" t="s">
        <v>98</v>
      </c>
      <c r="F63" s="29" t="s">
        <v>109</v>
      </c>
      <c r="G63" s="30">
        <f t="shared" si="0"/>
        <v>8.5999999999999993E-2</v>
      </c>
      <c r="H63" s="28">
        <v>40</v>
      </c>
      <c r="I63" s="31">
        <v>3.44</v>
      </c>
      <c r="J63" s="58"/>
      <c r="K63" s="27" t="s">
        <v>101</v>
      </c>
      <c r="L63" s="28" t="s">
        <v>108</v>
      </c>
      <c r="M63" s="53">
        <v>550</v>
      </c>
      <c r="N63" s="32">
        <f t="shared" si="1"/>
        <v>1892</v>
      </c>
      <c r="O63" s="32">
        <v>82.48</v>
      </c>
      <c r="P63" s="31">
        <v>28.32</v>
      </c>
      <c r="Q63" s="33">
        <v>24.44</v>
      </c>
      <c r="R63" s="32">
        <f>Q63*O63</f>
        <v>2015.8112000000001</v>
      </c>
      <c r="S63" s="32">
        <v>450</v>
      </c>
      <c r="T63" s="32">
        <f>19*19.4</f>
        <v>368.59999999999997</v>
      </c>
      <c r="U63" s="55">
        <f>T63+S63+R63+N56+N57+N58+N59+N60+N61+N62+N63</f>
        <v>16230.1612</v>
      </c>
      <c r="V63" s="10" t="s">
        <v>120</v>
      </c>
    </row>
    <row r="64" spans="1:22" ht="16.95" customHeight="1" x14ac:dyDescent="0.25">
      <c r="A64" s="34"/>
      <c r="B64" s="35"/>
      <c r="C64" s="35"/>
      <c r="D64" s="35"/>
      <c r="E64" s="39"/>
      <c r="F64" s="37"/>
      <c r="G64" s="38"/>
      <c r="H64" s="36"/>
      <c r="I64" s="39"/>
      <c r="J64" s="59"/>
      <c r="K64" s="35"/>
      <c r="L64" s="36"/>
      <c r="M64" s="54"/>
      <c r="N64" s="40"/>
      <c r="O64" s="40"/>
      <c r="P64" s="39"/>
      <c r="Q64" s="41"/>
      <c r="R64" s="40"/>
      <c r="S64" s="40"/>
      <c r="T64" s="40"/>
      <c r="U64" s="42"/>
      <c r="V64" s="10" t="s">
        <v>120</v>
      </c>
    </row>
    <row r="65" spans="1:22" ht="16.95" customHeight="1" x14ac:dyDescent="0.25">
      <c r="A65" s="17">
        <v>5</v>
      </c>
      <c r="B65" s="14" t="s">
        <v>110</v>
      </c>
      <c r="C65" s="43" t="s">
        <v>111</v>
      </c>
      <c r="D65" s="14" t="s">
        <v>112</v>
      </c>
      <c r="E65" s="19" t="s">
        <v>24</v>
      </c>
      <c r="F65" s="20" t="s">
        <v>25</v>
      </c>
      <c r="G65" s="21">
        <f t="shared" si="0"/>
        <v>0.60499999999999998</v>
      </c>
      <c r="H65" s="19">
        <v>2</v>
      </c>
      <c r="I65" s="22">
        <v>1.21</v>
      </c>
      <c r="J65" s="56" t="s">
        <v>100</v>
      </c>
      <c r="K65" s="14" t="s">
        <v>113</v>
      </c>
      <c r="L65" s="19" t="s">
        <v>103</v>
      </c>
      <c r="M65" s="51">
        <v>850</v>
      </c>
      <c r="N65" s="23">
        <f t="shared" si="1"/>
        <v>1028.5</v>
      </c>
      <c r="O65" s="23"/>
      <c r="P65" s="22"/>
      <c r="Q65" s="24"/>
      <c r="R65" s="23"/>
      <c r="S65" s="23"/>
      <c r="T65" s="23"/>
      <c r="U65" s="25"/>
      <c r="V65" s="10" t="s">
        <v>120</v>
      </c>
    </row>
    <row r="66" spans="1:22" ht="16.95" customHeight="1" x14ac:dyDescent="0.25">
      <c r="A66" s="15"/>
      <c r="B66" s="12" t="s">
        <v>114</v>
      </c>
      <c r="C66" s="6"/>
      <c r="D66" s="5"/>
      <c r="E66" s="6" t="s">
        <v>24</v>
      </c>
      <c r="F66" s="7" t="s">
        <v>30</v>
      </c>
      <c r="G66" s="8">
        <f t="shared" si="0"/>
        <v>0.45999999999999996</v>
      </c>
      <c r="H66" s="6">
        <v>9</v>
      </c>
      <c r="I66" s="9">
        <v>4.1399999999999997</v>
      </c>
      <c r="J66" s="57"/>
      <c r="K66" s="5" t="s">
        <v>113</v>
      </c>
      <c r="L66" s="6" t="s">
        <v>115</v>
      </c>
      <c r="M66" s="52">
        <v>750</v>
      </c>
      <c r="N66" s="10">
        <f t="shared" si="1"/>
        <v>3104.9999999999995</v>
      </c>
      <c r="O66" s="10"/>
      <c r="P66" s="9"/>
      <c r="Q66" s="11"/>
      <c r="R66" s="10"/>
      <c r="S66" s="10"/>
      <c r="T66" s="10"/>
      <c r="U66" s="16"/>
      <c r="V66" s="10" t="s">
        <v>120</v>
      </c>
    </row>
    <row r="67" spans="1:22" ht="16.95" customHeight="1" x14ac:dyDescent="0.25">
      <c r="A67" s="15"/>
      <c r="B67" s="5" t="s">
        <v>116</v>
      </c>
      <c r="C67" s="6"/>
      <c r="D67" s="5"/>
      <c r="E67" s="6" t="s">
        <v>24</v>
      </c>
      <c r="F67" s="7" t="s">
        <v>33</v>
      </c>
      <c r="G67" s="8">
        <f t="shared" si="0"/>
        <v>0.39888888888888885</v>
      </c>
      <c r="H67" s="6">
        <v>18</v>
      </c>
      <c r="I67" s="9">
        <v>7.18</v>
      </c>
      <c r="J67" s="57"/>
      <c r="K67" s="5" t="s">
        <v>113</v>
      </c>
      <c r="L67" s="6" t="s">
        <v>94</v>
      </c>
      <c r="M67" s="52">
        <v>750</v>
      </c>
      <c r="N67" s="10">
        <f t="shared" si="1"/>
        <v>5385</v>
      </c>
      <c r="O67" s="10"/>
      <c r="P67" s="9"/>
      <c r="Q67" s="11"/>
      <c r="R67" s="10"/>
      <c r="S67" s="10"/>
      <c r="T67" s="10"/>
      <c r="U67" s="16"/>
      <c r="V67" s="10" t="s">
        <v>120</v>
      </c>
    </row>
    <row r="68" spans="1:22" ht="16.95" customHeight="1" x14ac:dyDescent="0.25">
      <c r="A68" s="15"/>
      <c r="B68" s="5"/>
      <c r="C68" s="6"/>
      <c r="D68" s="5"/>
      <c r="E68" s="6" t="s">
        <v>24</v>
      </c>
      <c r="F68" s="7" t="s">
        <v>35</v>
      </c>
      <c r="G68" s="8">
        <f t="shared" si="0"/>
        <v>0.30833333333333335</v>
      </c>
      <c r="H68" s="6">
        <v>6</v>
      </c>
      <c r="I68" s="9">
        <v>1.85</v>
      </c>
      <c r="J68" s="57"/>
      <c r="K68" s="5" t="s">
        <v>113</v>
      </c>
      <c r="L68" s="6" t="s">
        <v>117</v>
      </c>
      <c r="M68" s="52">
        <v>700</v>
      </c>
      <c r="N68" s="10">
        <f t="shared" si="1"/>
        <v>1295</v>
      </c>
      <c r="O68" s="10"/>
      <c r="P68" s="9"/>
      <c r="Q68" s="11"/>
      <c r="R68" s="10"/>
      <c r="S68" s="10"/>
      <c r="T68" s="10"/>
      <c r="U68" s="16"/>
      <c r="V68" s="10" t="s">
        <v>120</v>
      </c>
    </row>
    <row r="69" spans="1:22" ht="16.95" customHeight="1" x14ac:dyDescent="0.25">
      <c r="A69" s="15"/>
      <c r="B69" s="5"/>
      <c r="C69" s="6"/>
      <c r="D69" s="5"/>
      <c r="E69" s="6" t="s">
        <v>24</v>
      </c>
      <c r="F69" s="7" t="s">
        <v>37</v>
      </c>
      <c r="G69" s="8">
        <f t="shared" ref="G69:G70" si="2">I69/H69</f>
        <v>0.24117647058823527</v>
      </c>
      <c r="H69" s="6">
        <v>17</v>
      </c>
      <c r="I69" s="9">
        <v>4.0999999999999996</v>
      </c>
      <c r="J69" s="57"/>
      <c r="K69" s="5" t="s">
        <v>113</v>
      </c>
      <c r="L69" s="6" t="s">
        <v>59</v>
      </c>
      <c r="M69" s="52">
        <v>650</v>
      </c>
      <c r="N69" s="10">
        <f t="shared" ref="N69:N70" si="3">M69*I69</f>
        <v>2664.9999999999995</v>
      </c>
      <c r="O69" s="10"/>
      <c r="P69" s="9"/>
      <c r="Q69" s="11"/>
      <c r="R69" s="10"/>
      <c r="S69" s="10"/>
      <c r="T69" s="10"/>
      <c r="U69" s="16"/>
      <c r="V69" s="10" t="s">
        <v>120</v>
      </c>
    </row>
    <row r="70" spans="1:22" ht="16.95" customHeight="1" x14ac:dyDescent="0.25">
      <c r="A70" s="26"/>
      <c r="B70" s="27"/>
      <c r="C70" s="28"/>
      <c r="D70" s="27"/>
      <c r="E70" s="28" t="s">
        <v>24</v>
      </c>
      <c r="F70" s="29" t="s">
        <v>39</v>
      </c>
      <c r="G70" s="30">
        <f t="shared" si="2"/>
        <v>0.18333333333333332</v>
      </c>
      <c r="H70" s="28">
        <v>9</v>
      </c>
      <c r="I70" s="31">
        <v>1.65</v>
      </c>
      <c r="J70" s="58"/>
      <c r="K70" s="27" t="s">
        <v>113</v>
      </c>
      <c r="L70" s="28" t="s">
        <v>76</v>
      </c>
      <c r="M70" s="53">
        <v>550</v>
      </c>
      <c r="N70" s="32">
        <f t="shared" si="3"/>
        <v>907.5</v>
      </c>
      <c r="O70" s="32">
        <v>82.48</v>
      </c>
      <c r="P70" s="31">
        <v>31.12</v>
      </c>
      <c r="Q70" s="44">
        <v>27.094000000000001</v>
      </c>
      <c r="R70" s="32">
        <f>Q70*O70</f>
        <v>2234.7131200000003</v>
      </c>
      <c r="S70" s="32">
        <v>450</v>
      </c>
      <c r="T70" s="32">
        <f>19*20.13</f>
        <v>382.46999999999997</v>
      </c>
      <c r="U70" s="55">
        <f>T70+S70+R70+N65+N66+N67+N68+N69+N70</f>
        <v>17453.183119999998</v>
      </c>
      <c r="V70" s="10" t="s">
        <v>120</v>
      </c>
    </row>
    <row r="71" spans="1:22" ht="16.95" customHeight="1" thickBot="1" x14ac:dyDescent="0.3">
      <c r="A71" s="45">
        <f>SUBTOTAL(103,Table1[Sr.])</f>
        <v>5</v>
      </c>
      <c r="B71" s="46"/>
      <c r="C71" s="47"/>
      <c r="D71" s="46"/>
      <c r="E71" s="47"/>
      <c r="F71" s="46"/>
      <c r="G71" s="47"/>
      <c r="H71" s="47">
        <f>SUBTOTAL(109,Table1[Pcs])</f>
        <v>380</v>
      </c>
      <c r="I71" s="48">
        <f>SUBTOTAL(109,Table1[Cts])</f>
        <v>85.47999999999999</v>
      </c>
      <c r="J71" s="46"/>
      <c r="K71" s="46"/>
      <c r="L71" s="47"/>
      <c r="M71" s="47"/>
      <c r="N71" s="49">
        <f>SUBTOTAL(109,Table1[Diam Total])</f>
        <v>62588.5</v>
      </c>
      <c r="O71" s="47"/>
      <c r="P71" s="48">
        <f>SUBTOTAL(109,Table1[Gross Gm])</f>
        <v>136</v>
      </c>
      <c r="Q71" s="50">
        <f>SUBTOTAL(109,Table1[Net  Gm])</f>
        <v>118.904</v>
      </c>
      <c r="R71" s="49">
        <f>SUBTOTAL(109,Table1[Gold Total])</f>
        <v>9807.2019199999995</v>
      </c>
      <c r="S71" s="49">
        <f>SUBTOTAL(109,Table1[Labour])</f>
        <v>2250</v>
      </c>
      <c r="T71" s="49">
        <f>SUBTOTAL(109,Table1[Cert])</f>
        <v>1624.1200000000001</v>
      </c>
      <c r="U71" s="75">
        <f>SUBTOTAL(109,Table1[Total Amt])</f>
        <v>76269.821920000002</v>
      </c>
      <c r="V71" s="74"/>
    </row>
    <row r="72" spans="1:22" ht="16.95" customHeight="1" thickTop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>
        <v>1</v>
      </c>
      <c r="O72" s="3"/>
      <c r="P72" s="4"/>
      <c r="Q72" s="3"/>
      <c r="R72" s="3">
        <v>2</v>
      </c>
      <c r="S72" s="3">
        <v>3</v>
      </c>
      <c r="T72" s="3">
        <v>4</v>
      </c>
      <c r="U72" s="3" t="s">
        <v>118</v>
      </c>
    </row>
    <row r="73" spans="1:22" ht="16.95" customHeight="1" x14ac:dyDescent="0.25">
      <c r="A73" s="76" t="s">
        <v>122</v>
      </c>
      <c r="B73" s="77"/>
      <c r="C73" s="78"/>
    </row>
  </sheetData>
  <mergeCells count="2">
    <mergeCell ref="A2:U2"/>
    <mergeCell ref="A73:C73"/>
  </mergeCells>
  <hyperlinks>
    <hyperlink ref="C65" r:id="rId1" xr:uid="{74BE50E5-4BB6-4B2E-91C6-D2E1B67EE4CB}"/>
    <hyperlink ref="C25" r:id="rId2" xr:uid="{92F6ACC8-3A45-44A7-BBAA-6F24B8C441C0}"/>
    <hyperlink ref="C47" r:id="rId3" xr:uid="{C6E45626-E971-4389-A323-0659BE550EBD}"/>
    <hyperlink ref="C4" r:id="rId4" xr:uid="{A8BCA061-7CE3-4DA1-861C-229F707E3362}"/>
    <hyperlink ref="C17" r:id="rId5" xr:uid="{1F3CBB37-DC4C-4813-8262-5B786FC694F5}"/>
    <hyperlink ref="C40" r:id="rId6" xr:uid="{58069D11-A290-47EF-ABC8-901AD92079E4}"/>
    <hyperlink ref="C56" r:id="rId7" xr:uid="{1E215CB8-4D59-4D9B-9D36-78AB750C90D1}"/>
  </hyperlinks>
  <pageMargins left="0.11811023622047245" right="0.11811023622047245" top="0.35433070866141736" bottom="0.15748031496062992" header="0.31496062992125984" footer="0.31496062992125984"/>
  <pageSetup paperSize="9" scale="79" orientation="landscape" r:id="rId8"/>
  <headerFooter>
    <oddFooter>Page &amp;P of &amp;N</oddFooter>
  </headerFooter>
  <colBreaks count="1" manualBreakCount="1">
    <brk id="21" max="1048575" man="1"/>
  </colBreaks>
  <ignoredErrors>
    <ignoredError sqref="G4:G70 N4:N70 R15:U22 R24:U37 R23 T23:U23 R39:U44 R38 T38:U38 R46:U53 R45 T45:U45 R55:U62 R54 T54:U54 R64:U69 R63 T63:U63 R70 T70:U70" unlockedFormula="1"/>
  </ignoredError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Viraj-Antonia</dc:creator>
  <cp:lastModifiedBy>Viraj-Antonia</cp:lastModifiedBy>
  <cp:lastPrinted>2025-08-29T13:45:16Z</cp:lastPrinted>
  <dcterms:created xsi:type="dcterms:W3CDTF">2025-08-29T06:38:55Z</dcterms:created>
  <dcterms:modified xsi:type="dcterms:W3CDTF">2025-08-29T14:49:25Z</dcterms:modified>
</cp:coreProperties>
</file>