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100.103\new data important\1.NEW DATA 10.10.2015\"/>
    </mc:Choice>
  </mc:AlternateContent>
  <xr:revisionPtr revIDLastSave="0" documentId="13_ncr:1_{117E63B5-32AE-4D47-8DF9-B64113E1F249}" xr6:coauthVersionLast="47" xr6:coauthVersionMax="47" xr10:uidLastSave="{00000000-0000-0000-0000-000000000000}"/>
  <bookViews>
    <workbookView xWindow="-108" yWindow="-108" windowWidth="23256" windowHeight="12456" xr2:uid="{62191F42-EBAD-44BA-9ABE-30BD38F03CF8}"/>
  </bookViews>
  <sheets>
    <sheet name="Loose" sheetId="1" r:id="rId1"/>
    <sheet name="Tennis Brc" sheetId="2" r:id="rId2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2" i="1" l="1"/>
  <c r="E12" i="1"/>
  <c r="Q19" i="2" l="1"/>
  <c r="P19" i="2"/>
  <c r="B19" i="2"/>
  <c r="I19" i="2"/>
  <c r="H19" i="2"/>
  <c r="R18" i="2"/>
  <c r="R16" i="2"/>
  <c r="R15" i="2"/>
  <c r="R13" i="2"/>
  <c r="R12" i="2"/>
  <c r="R11" i="2"/>
  <c r="R10" i="2"/>
  <c r="R9" i="2"/>
  <c r="R8" i="2"/>
  <c r="R6" i="2"/>
  <c r="R5" i="2"/>
  <c r="R4" i="2"/>
  <c r="M18" i="2"/>
  <c r="M16" i="2"/>
  <c r="M15" i="2"/>
  <c r="M13" i="2"/>
  <c r="M12" i="2"/>
  <c r="M11" i="2"/>
  <c r="M10" i="2"/>
  <c r="M9" i="2"/>
  <c r="M8" i="2"/>
  <c r="M6" i="2"/>
  <c r="M5" i="2"/>
  <c r="M4" i="2"/>
  <c r="G18" i="2"/>
  <c r="G16" i="2"/>
  <c r="G15" i="2"/>
  <c r="G13" i="2"/>
  <c r="G12" i="2"/>
  <c r="G11" i="2"/>
  <c r="G10" i="2"/>
  <c r="G9" i="2"/>
  <c r="G8" i="2"/>
  <c r="G6" i="2"/>
  <c r="G5" i="2"/>
  <c r="G4" i="2"/>
  <c r="D15" i="1"/>
  <c r="D14" i="1"/>
  <c r="D12" i="1"/>
  <c r="D11" i="1"/>
  <c r="D9" i="1"/>
  <c r="D8" i="1"/>
  <c r="D7" i="1"/>
  <c r="D5" i="1"/>
  <c r="D4" i="1"/>
  <c r="F16" i="1"/>
  <c r="E16" i="1"/>
  <c r="H15" i="1"/>
  <c r="H14" i="1"/>
  <c r="H12" i="1"/>
  <c r="H11" i="1"/>
  <c r="H9" i="1"/>
  <c r="H8" i="1"/>
  <c r="H7" i="1"/>
  <c r="H5" i="1"/>
  <c r="H4" i="1"/>
  <c r="S8" i="2" l="1"/>
  <c r="S18" i="2"/>
  <c r="R19" i="2"/>
  <c r="M19" i="2"/>
  <c r="L19" i="2" s="1"/>
  <c r="S13" i="2"/>
  <c r="S9" i="2"/>
  <c r="S5" i="2"/>
  <c r="S15" i="2"/>
  <c r="S10" i="2"/>
  <c r="S6" i="2"/>
  <c r="S16" i="2"/>
  <c r="S11" i="2"/>
  <c r="S4" i="2"/>
  <c r="S12" i="2"/>
  <c r="H16" i="1"/>
  <c r="S19" i="2" l="1"/>
  <c r="S21" i="2" s="1"/>
</calcChain>
</file>

<file path=xl/sharedStrings.xml><?xml version="1.0" encoding="utf-8"?>
<sst xmlns="http://schemas.openxmlformats.org/spreadsheetml/2006/main" count="137" uniqueCount="68">
  <si>
    <t>Sr</t>
  </si>
  <si>
    <t>Shape</t>
  </si>
  <si>
    <t>Size</t>
  </si>
  <si>
    <t>Pcs</t>
  </si>
  <si>
    <t>Carats</t>
  </si>
  <si>
    <t>Per/ct</t>
  </si>
  <si>
    <t>Total USD</t>
  </si>
  <si>
    <t>Pears</t>
  </si>
  <si>
    <t>1ct</t>
  </si>
  <si>
    <t>70s</t>
  </si>
  <si>
    <t>Marquise</t>
  </si>
  <si>
    <t>50s</t>
  </si>
  <si>
    <t>40s</t>
  </si>
  <si>
    <t>Ovals</t>
  </si>
  <si>
    <t>Radiant</t>
  </si>
  <si>
    <t>Total</t>
  </si>
  <si>
    <t>Avg</t>
  </si>
  <si>
    <t>Note : This is all 100% CVD, No HPHT</t>
  </si>
  <si>
    <t>LAB GROWN DIAMONDS IN FANCY SHAPES</t>
  </si>
  <si>
    <t>Length</t>
  </si>
  <si>
    <t>ITEM</t>
  </si>
  <si>
    <t>LAB</t>
  </si>
  <si>
    <t>Size Avg.</t>
  </si>
  <si>
    <t>Avg Pts</t>
  </si>
  <si>
    <t>No.Pcs</t>
  </si>
  <si>
    <t>Diam Cts</t>
  </si>
  <si>
    <t>LOT</t>
  </si>
  <si>
    <t>Diam Total</t>
  </si>
  <si>
    <t>Metal</t>
  </si>
  <si>
    <t>Per/Gm</t>
  </si>
  <si>
    <t>Gross Gm</t>
  </si>
  <si>
    <t>Net Gm</t>
  </si>
  <si>
    <t>Metal Total</t>
  </si>
  <si>
    <t>Total Amt $</t>
  </si>
  <si>
    <t>Hm-17.5cm</t>
  </si>
  <si>
    <t>Tennis Braclet -Rounds</t>
  </si>
  <si>
    <t>Uncert</t>
  </si>
  <si>
    <t>+9.50-10</t>
  </si>
  <si>
    <t>F+ VS1+</t>
  </si>
  <si>
    <t>CTH</t>
  </si>
  <si>
    <t>Silver-925</t>
  </si>
  <si>
    <t>+10.50-11</t>
  </si>
  <si>
    <t>CTT</t>
  </si>
  <si>
    <t>Hm-17.7cm</t>
  </si>
  <si>
    <t>+10-10.50</t>
  </si>
  <si>
    <t>+11-11.50</t>
  </si>
  <si>
    <t>+12-12.50</t>
  </si>
  <si>
    <t>+11.50-12</t>
  </si>
  <si>
    <t>+12.50-13</t>
  </si>
  <si>
    <t>CQU</t>
  </si>
  <si>
    <t>Hm-18.0cm</t>
  </si>
  <si>
    <t>+13-13.50</t>
  </si>
  <si>
    <t>+13.50-14</t>
  </si>
  <si>
    <t>+14</t>
  </si>
  <si>
    <t>CQT</t>
  </si>
  <si>
    <t>Tennis Braclet - U Design</t>
  </si>
  <si>
    <t>CQX</t>
  </si>
  <si>
    <t>17inch</t>
  </si>
  <si>
    <t>Tennis Necklace -Rounds</t>
  </si>
  <si>
    <t>+8.50-9</t>
  </si>
  <si>
    <t>CQZ</t>
  </si>
  <si>
    <t>Col - Cla</t>
  </si>
  <si>
    <t>LAB GROWN DIAMONDS JEWELLERY IN SILVER 925</t>
  </si>
  <si>
    <t>Avg :</t>
  </si>
  <si>
    <t>Aed</t>
  </si>
  <si>
    <t>(1+2)</t>
  </si>
  <si>
    <t>With us Temporary</t>
  </si>
  <si>
    <t>Column1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</si>
</sst>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[$$-1009]#,##0.00"/>
    <numFmt numFmtId="165" formatCode="0.000"/>
    <numFmt numFmtId="166" formatCode="&quot;$&quot;#,##0.00"/>
    <numFmt numFmtId="167" formatCode="#,##0.000"/>
  </numFmts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u/>
      <sz val="10"/>
      <color indexed="12"/>
      <name val="Arial"/>
      <family val="2"/>
    </font>
    <font>
      <sz val="9"/>
      <color theme="1"/>
      <name val="Cambria"/>
      <family val="1"/>
    </font>
    <font>
      <b/>
      <sz val="9"/>
      <name val="Cambria"/>
      <family val="1"/>
    </font>
    <font>
      <sz val="9"/>
      <name val="Cambria"/>
      <family val="1"/>
    </font>
    <font>
      <sz val="9"/>
      <color theme="1" tint="4.9989318521683403E-2"/>
      <name val="Cambria"/>
      <family val="1"/>
    </font>
    <font>
      <sz val="9"/>
      <color rgb="FF00B050"/>
      <name val="Cambria"/>
      <family val="1"/>
    </font>
    <font>
      <b/>
      <sz val="9"/>
      <color rgb="FF00B050"/>
      <name val="Cambria"/>
      <family val="1"/>
    </font>
    <font>
      <b/>
      <sz val="9"/>
      <color theme="1" tint="4.9989318521683403E-2"/>
      <name val="Cambria"/>
      <family val="1"/>
    </font>
    <font>
      <b/>
      <sz val="9"/>
      <color rgb="FFFF0000"/>
      <name val="Cambria"/>
      <family val="1"/>
    </font>
    <font>
      <b/>
      <sz val="9"/>
      <color theme="1"/>
      <name val="Cambria"/>
      <family val="1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137">
    <xf numFmtId="0" fontId="0" fillId="0" borderId="0" xfId="0"/>
    <xf numFmtId="0" fontId="1" fillId="0" borderId="0" xfId="0" applyFont="1" applyAlignment="1">
      <alignment horizontal="center" vertical="center"/>
    </xf>
    <xf numFmtId="49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4" fontId="1" fillId="0" borderId="1" xfId="0" applyNumberFormat="1" applyFont="1" applyBorder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164" fontId="1" fillId="0" borderId="6" xfId="0" applyNumberFormat="1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164" fontId="1" fillId="0" borderId="9" xfId="0" applyNumberFormat="1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4" fillId="0" borderId="22" xfId="0" applyFont="1" applyBorder="1" applyAlignment="1" applyProtection="1">
      <alignment horizontal="center" vertical="center"/>
      <protection locked="0"/>
    </xf>
    <xf numFmtId="0" fontId="4" fillId="0" borderId="23" xfId="0" applyFont="1" applyBorder="1" applyAlignment="1" applyProtection="1">
      <alignment horizontal="center" vertical="center"/>
      <protection locked="0"/>
    </xf>
    <xf numFmtId="49" fontId="4" fillId="0" borderId="23" xfId="0" applyNumberFormat="1" applyFont="1" applyBorder="1" applyAlignment="1" applyProtection="1">
      <alignment horizontal="center" vertical="center"/>
      <protection locked="0"/>
    </xf>
    <xf numFmtId="165" fontId="4" fillId="0" borderId="23" xfId="0" applyNumberFormat="1" applyFont="1" applyBorder="1" applyAlignment="1" applyProtection="1">
      <alignment horizontal="center" vertical="center"/>
      <protection locked="0"/>
    </xf>
    <xf numFmtId="166" fontId="4" fillId="0" borderId="23" xfId="0" applyNumberFormat="1" applyFont="1" applyBorder="1" applyAlignment="1">
      <alignment horizontal="center" vertical="center"/>
    </xf>
    <xf numFmtId="166" fontId="4" fillId="0" borderId="23" xfId="0" applyNumberFormat="1" applyFont="1" applyBorder="1" applyAlignment="1" applyProtection="1">
      <alignment horizontal="center" vertical="center"/>
      <protection locked="0"/>
    </xf>
    <xf numFmtId="2" fontId="4" fillId="0" borderId="23" xfId="0" applyNumberFormat="1" applyFont="1" applyBorder="1" applyAlignment="1" applyProtection="1">
      <alignment horizontal="center" vertical="center"/>
      <protection locked="0"/>
    </xf>
    <xf numFmtId="4" fontId="4" fillId="0" borderId="23" xfId="0" applyNumberFormat="1" applyFont="1" applyBorder="1" applyAlignment="1" applyProtection="1">
      <alignment horizontal="center" vertical="center"/>
      <protection locked="0"/>
    </xf>
    <xf numFmtId="166" fontId="4" fillId="0" borderId="24" xfId="0" applyNumberFormat="1" applyFont="1" applyBorder="1" applyAlignment="1">
      <alignment horizontal="center" vertical="center"/>
    </xf>
    <xf numFmtId="0" fontId="5" fillId="0" borderId="14" xfId="0" applyFont="1" applyBorder="1" applyAlignment="1" applyProtection="1">
      <alignment horizontal="center" vertical="center"/>
      <protection locked="0"/>
    </xf>
    <xf numFmtId="0" fontId="5" fillId="0" borderId="15" xfId="0" applyFont="1" applyBorder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center" vertical="center"/>
      <protection locked="0"/>
    </xf>
    <xf numFmtId="0" fontId="7" fillId="0" borderId="15" xfId="1" applyFont="1" applyFill="1" applyBorder="1" applyAlignment="1" applyProtection="1">
      <alignment horizontal="center" vertical="center"/>
      <protection locked="0"/>
    </xf>
    <xf numFmtId="49" fontId="5" fillId="0" borderId="15" xfId="0" applyNumberFormat="1" applyFont="1" applyBorder="1" applyAlignment="1" applyProtection="1">
      <alignment horizontal="center" vertical="center"/>
      <protection locked="0"/>
    </xf>
    <xf numFmtId="166" fontId="5" fillId="0" borderId="15" xfId="0" applyNumberFormat="1" applyFont="1" applyBorder="1" applyAlignment="1">
      <alignment horizontal="center" vertical="center"/>
    </xf>
    <xf numFmtId="166" fontId="8" fillId="0" borderId="15" xfId="0" applyNumberFormat="1" applyFont="1" applyBorder="1" applyAlignment="1">
      <alignment horizontal="center" vertical="center"/>
    </xf>
    <xf numFmtId="166" fontId="5" fillId="0" borderId="15" xfId="0" applyNumberFormat="1" applyFont="1" applyBorder="1" applyAlignment="1" applyProtection="1">
      <alignment horizontal="center" vertical="center"/>
      <protection locked="0"/>
    </xf>
    <xf numFmtId="2" fontId="5" fillId="0" borderId="15" xfId="0" applyNumberFormat="1" applyFont="1" applyBorder="1" applyAlignment="1" applyProtection="1">
      <alignment horizontal="center" vertical="center"/>
      <protection locked="0"/>
    </xf>
    <xf numFmtId="167" fontId="5" fillId="0" borderId="15" xfId="0" applyNumberFormat="1" applyFont="1" applyBorder="1" applyAlignment="1" applyProtection="1">
      <alignment horizontal="center" vertical="center"/>
      <protection locked="0"/>
    </xf>
    <xf numFmtId="166" fontId="8" fillId="0" borderId="16" xfId="0" applyNumberFormat="1" applyFont="1" applyBorder="1" applyAlignment="1">
      <alignment horizontal="center" vertical="center"/>
    </xf>
    <xf numFmtId="0" fontId="5" fillId="0" borderId="17" xfId="0" applyFont="1" applyBorder="1" applyAlignment="1" applyProtection="1">
      <alignment horizontal="center" vertical="center"/>
      <protection locked="0"/>
    </xf>
    <xf numFmtId="0" fontId="5" fillId="0" borderId="10" xfId="0" applyFont="1" applyBorder="1" applyAlignment="1" applyProtection="1">
      <alignment horizontal="center" vertical="center"/>
      <protection locked="0"/>
    </xf>
    <xf numFmtId="0" fontId="7" fillId="0" borderId="10" xfId="1" applyFont="1" applyFill="1" applyBorder="1" applyAlignment="1" applyProtection="1">
      <alignment horizontal="center" vertical="center"/>
      <protection locked="0"/>
    </xf>
    <xf numFmtId="49" fontId="5" fillId="0" borderId="10" xfId="0" applyNumberFormat="1" applyFont="1" applyBorder="1" applyAlignment="1" applyProtection="1">
      <alignment horizontal="center" vertical="center"/>
      <protection locked="0"/>
    </xf>
    <xf numFmtId="2" fontId="5" fillId="0" borderId="10" xfId="0" applyNumberFormat="1" applyFont="1" applyBorder="1" applyAlignment="1" applyProtection="1">
      <alignment horizontal="center" vertical="center"/>
      <protection locked="0"/>
    </xf>
    <xf numFmtId="166" fontId="5" fillId="0" borderId="10" xfId="0" applyNumberFormat="1" applyFont="1" applyBorder="1" applyAlignment="1">
      <alignment horizontal="center" vertical="center"/>
    </xf>
    <xf numFmtId="166" fontId="8" fillId="0" borderId="10" xfId="0" applyNumberFormat="1" applyFont="1" applyBorder="1" applyAlignment="1">
      <alignment horizontal="center" vertical="center"/>
    </xf>
    <xf numFmtId="166" fontId="5" fillId="0" borderId="10" xfId="0" applyNumberFormat="1" applyFont="1" applyBorder="1" applyAlignment="1" applyProtection="1">
      <alignment horizontal="center" vertical="center"/>
      <protection locked="0"/>
    </xf>
    <xf numFmtId="4" fontId="5" fillId="0" borderId="10" xfId="0" applyNumberFormat="1" applyFont="1" applyBorder="1" applyAlignment="1" applyProtection="1">
      <alignment horizontal="center" vertical="center"/>
      <protection locked="0"/>
    </xf>
    <xf numFmtId="166" fontId="8" fillId="0" borderId="18" xfId="0" applyNumberFormat="1" applyFont="1" applyBorder="1" applyAlignment="1">
      <alignment horizontal="center" vertical="center"/>
    </xf>
    <xf numFmtId="0" fontId="5" fillId="0" borderId="19" xfId="0" applyFont="1" applyBorder="1" applyAlignment="1" applyProtection="1">
      <alignment horizontal="center" vertical="center"/>
      <protection locked="0"/>
    </xf>
    <xf numFmtId="0" fontId="5" fillId="0" borderId="20" xfId="0" applyFont="1" applyBorder="1" applyAlignment="1" applyProtection="1">
      <alignment horizontal="center" vertical="center"/>
      <protection locked="0"/>
    </xf>
    <xf numFmtId="0" fontId="6" fillId="0" borderId="20" xfId="0" applyFont="1" applyBorder="1" applyAlignment="1" applyProtection="1">
      <alignment horizontal="center" vertical="center"/>
      <protection locked="0"/>
    </xf>
    <xf numFmtId="0" fontId="7" fillId="0" borderId="20" xfId="1" applyFont="1" applyFill="1" applyBorder="1" applyAlignment="1" applyProtection="1">
      <alignment horizontal="center" vertical="center"/>
      <protection locked="0"/>
    </xf>
    <xf numFmtId="49" fontId="5" fillId="0" borderId="20" xfId="0" applyNumberFormat="1" applyFont="1" applyBorder="1" applyAlignment="1" applyProtection="1">
      <alignment horizontal="center" vertical="center"/>
      <protection locked="0"/>
    </xf>
    <xf numFmtId="165" fontId="6" fillId="0" borderId="20" xfId="0" applyNumberFormat="1" applyFont="1" applyBorder="1" applyAlignment="1" applyProtection="1">
      <alignment horizontal="center" vertical="center"/>
      <protection locked="0"/>
    </xf>
    <xf numFmtId="2" fontId="5" fillId="0" borderId="20" xfId="0" applyNumberFormat="1" applyFont="1" applyBorder="1" applyAlignment="1" applyProtection="1">
      <alignment horizontal="center" vertical="center"/>
      <protection locked="0"/>
    </xf>
    <xf numFmtId="166" fontId="5" fillId="0" borderId="20" xfId="0" applyNumberFormat="1" applyFont="1" applyBorder="1" applyAlignment="1">
      <alignment horizontal="center" vertical="center"/>
    </xf>
    <xf numFmtId="166" fontId="8" fillId="0" borderId="20" xfId="0" applyNumberFormat="1" applyFont="1" applyBorder="1" applyAlignment="1">
      <alignment horizontal="center" vertical="center"/>
    </xf>
    <xf numFmtId="166" fontId="5" fillId="0" borderId="20" xfId="0" applyNumberFormat="1" applyFont="1" applyBorder="1" applyAlignment="1" applyProtection="1">
      <alignment horizontal="center" vertical="center"/>
      <protection locked="0"/>
    </xf>
    <xf numFmtId="4" fontId="5" fillId="0" borderId="20" xfId="0" applyNumberFormat="1" applyFont="1" applyBorder="1" applyAlignment="1" applyProtection="1">
      <alignment horizontal="center" vertical="center"/>
      <protection locked="0"/>
    </xf>
    <xf numFmtId="166" fontId="8" fillId="0" borderId="21" xfId="0" applyNumberFormat="1" applyFont="1" applyBorder="1" applyAlignment="1">
      <alignment horizontal="center" vertical="center"/>
    </xf>
    <xf numFmtId="0" fontId="6" fillId="0" borderId="12" xfId="0" applyFont="1" applyBorder="1" applyAlignment="1" applyProtection="1">
      <alignment horizontal="center" vertical="center"/>
      <protection locked="0"/>
    </xf>
    <xf numFmtId="0" fontId="5" fillId="0" borderId="13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7" fillId="0" borderId="13" xfId="1" applyFont="1" applyFill="1" applyBorder="1" applyAlignment="1" applyProtection="1">
      <alignment horizontal="center" vertical="center"/>
      <protection locked="0"/>
    </xf>
    <xf numFmtId="49" fontId="6" fillId="0" borderId="13" xfId="0" applyNumberFormat="1" applyFont="1" applyBorder="1" applyAlignment="1" applyProtection="1">
      <alignment horizontal="center" vertical="center"/>
      <protection locked="0"/>
    </xf>
    <xf numFmtId="165" fontId="6" fillId="0" borderId="13" xfId="0" applyNumberFormat="1" applyFont="1" applyBorder="1" applyAlignment="1" applyProtection="1">
      <alignment horizontal="center" vertical="center"/>
      <protection locked="0"/>
    </xf>
    <xf numFmtId="2" fontId="5" fillId="0" borderId="13" xfId="0" applyNumberFormat="1" applyFont="1" applyBorder="1" applyAlignment="1" applyProtection="1">
      <alignment horizontal="center" vertical="center"/>
      <protection locked="0"/>
    </xf>
    <xf numFmtId="166" fontId="5" fillId="0" borderId="13" xfId="0" applyNumberFormat="1" applyFont="1" applyBorder="1" applyAlignment="1">
      <alignment horizontal="center" vertical="center"/>
    </xf>
    <xf numFmtId="166" fontId="8" fillId="0" borderId="13" xfId="0" applyNumberFormat="1" applyFont="1" applyBorder="1" applyAlignment="1">
      <alignment horizontal="center" vertical="center"/>
    </xf>
    <xf numFmtId="166" fontId="5" fillId="0" borderId="13" xfId="0" applyNumberFormat="1" applyFont="1" applyBorder="1" applyAlignment="1" applyProtection="1">
      <alignment horizontal="center" vertical="center"/>
      <protection locked="0"/>
    </xf>
    <xf numFmtId="2" fontId="6" fillId="0" borderId="13" xfId="0" applyNumberFormat="1" applyFont="1" applyBorder="1" applyAlignment="1" applyProtection="1">
      <alignment horizontal="center" vertical="center"/>
      <protection locked="0"/>
    </xf>
    <xf numFmtId="4" fontId="5" fillId="0" borderId="13" xfId="0" applyNumberFormat="1" applyFont="1" applyBorder="1" applyAlignment="1" applyProtection="1">
      <alignment horizontal="center" vertical="center"/>
      <protection locked="0"/>
    </xf>
    <xf numFmtId="166" fontId="8" fillId="0" borderId="11" xfId="0" applyNumberFormat="1" applyFont="1" applyBorder="1" applyAlignment="1">
      <alignment horizontal="center" vertical="center"/>
    </xf>
    <xf numFmtId="167" fontId="5" fillId="0" borderId="10" xfId="0" applyNumberFormat="1" applyFont="1" applyBorder="1" applyAlignment="1" applyProtection="1">
      <alignment horizontal="center" vertical="center"/>
      <protection locked="0"/>
    </xf>
    <xf numFmtId="0" fontId="6" fillId="0" borderId="19" xfId="0" applyFont="1" applyBorder="1" applyAlignment="1" applyProtection="1">
      <alignment horizontal="center" vertical="center"/>
      <protection locked="0"/>
    </xf>
    <xf numFmtId="49" fontId="6" fillId="0" borderId="20" xfId="0" applyNumberFormat="1" applyFont="1" applyBorder="1" applyAlignment="1" applyProtection="1">
      <alignment horizontal="center" vertical="center"/>
      <protection locked="0"/>
    </xf>
    <xf numFmtId="1" fontId="6" fillId="0" borderId="20" xfId="0" applyNumberFormat="1" applyFont="1" applyBorder="1" applyAlignment="1" applyProtection="1">
      <alignment horizontal="center" vertical="center"/>
      <protection locked="0"/>
    </xf>
    <xf numFmtId="2" fontId="6" fillId="0" borderId="20" xfId="0" applyNumberFormat="1" applyFont="1" applyBorder="1" applyAlignment="1" applyProtection="1">
      <alignment horizontal="center" vertical="center"/>
      <protection locked="0"/>
    </xf>
    <xf numFmtId="1" fontId="6" fillId="0" borderId="13" xfId="0" applyNumberFormat="1" applyFont="1" applyBorder="1" applyAlignment="1" applyProtection="1">
      <alignment horizontal="center" vertical="center"/>
      <protection locked="0"/>
    </xf>
    <xf numFmtId="0" fontId="6" fillId="0" borderId="14" xfId="0" applyFont="1" applyBorder="1" applyAlignment="1" applyProtection="1">
      <alignment horizontal="center" vertical="center"/>
      <protection locked="0"/>
    </xf>
    <xf numFmtId="49" fontId="6" fillId="0" borderId="15" xfId="0" applyNumberFormat="1" applyFont="1" applyBorder="1" applyAlignment="1" applyProtection="1">
      <alignment horizontal="center" vertical="center"/>
      <protection locked="0"/>
    </xf>
    <xf numFmtId="2" fontId="6" fillId="0" borderId="15" xfId="0" applyNumberFormat="1" applyFont="1" applyBorder="1" applyAlignment="1" applyProtection="1">
      <alignment horizontal="center" vertical="center"/>
      <protection locked="0"/>
    </xf>
    <xf numFmtId="4" fontId="6" fillId="0" borderId="15" xfId="0" applyNumberFormat="1" applyFont="1" applyBorder="1" applyAlignment="1" applyProtection="1">
      <alignment horizontal="center" vertical="center"/>
      <protection locked="0"/>
    </xf>
    <xf numFmtId="167" fontId="6" fillId="0" borderId="20" xfId="0" applyNumberFormat="1" applyFont="1" applyBorder="1" applyAlignment="1" applyProtection="1">
      <alignment horizontal="center" vertical="center"/>
      <protection locked="0"/>
    </xf>
    <xf numFmtId="167" fontId="6" fillId="0" borderId="13" xfId="0" applyNumberFormat="1" applyFont="1" applyBorder="1" applyAlignment="1" applyProtection="1">
      <alignment horizontal="center" vertical="center"/>
      <protection locked="0"/>
    </xf>
    <xf numFmtId="0" fontId="6" fillId="0" borderId="22" xfId="0" applyFont="1" applyBorder="1" applyAlignment="1" applyProtection="1">
      <alignment horizontal="center" vertical="center"/>
      <protection locked="0"/>
    </xf>
    <xf numFmtId="0" fontId="6" fillId="0" borderId="23" xfId="0" applyFont="1" applyBorder="1" applyAlignment="1">
      <alignment horizontal="center" vertical="center"/>
    </xf>
    <xf numFmtId="0" fontId="6" fillId="0" borderId="23" xfId="0" applyFont="1" applyBorder="1" applyAlignment="1" applyProtection="1">
      <alignment horizontal="center" vertical="center"/>
      <protection locked="0"/>
    </xf>
    <xf numFmtId="0" fontId="7" fillId="0" borderId="23" xfId="1" applyFont="1" applyFill="1" applyBorder="1" applyAlignment="1" applyProtection="1">
      <alignment horizontal="center" vertical="center"/>
      <protection locked="0"/>
    </xf>
    <xf numFmtId="49" fontId="6" fillId="0" borderId="23" xfId="0" applyNumberFormat="1" applyFont="1" applyBorder="1" applyAlignment="1" applyProtection="1">
      <alignment horizontal="center" vertical="center"/>
      <protection locked="0"/>
    </xf>
    <xf numFmtId="165" fontId="6" fillId="0" borderId="23" xfId="0" applyNumberFormat="1" applyFont="1" applyBorder="1" applyAlignment="1" applyProtection="1">
      <alignment horizontal="center" vertical="center"/>
      <protection locked="0"/>
    </xf>
    <xf numFmtId="0" fontId="5" fillId="0" borderId="23" xfId="0" applyFont="1" applyBorder="1" applyAlignment="1" applyProtection="1">
      <alignment horizontal="center" vertical="center"/>
      <protection locked="0"/>
    </xf>
    <xf numFmtId="166" fontId="5" fillId="0" borderId="23" xfId="0" applyNumberFormat="1" applyFont="1" applyBorder="1" applyAlignment="1">
      <alignment horizontal="center" vertical="center"/>
    </xf>
    <xf numFmtId="166" fontId="8" fillId="0" borderId="23" xfId="0" applyNumberFormat="1" applyFont="1" applyBorder="1" applyAlignment="1">
      <alignment horizontal="center" vertical="center"/>
    </xf>
    <xf numFmtId="166" fontId="5" fillId="0" borderId="23" xfId="0" applyNumberFormat="1" applyFont="1" applyBorder="1" applyAlignment="1" applyProtection="1">
      <alignment horizontal="center" vertical="center"/>
      <protection locked="0"/>
    </xf>
    <xf numFmtId="166" fontId="8" fillId="0" borderId="24" xfId="0" applyNumberFormat="1" applyFont="1" applyBorder="1" applyAlignment="1">
      <alignment horizontal="center" vertical="center"/>
    </xf>
    <xf numFmtId="0" fontId="9" fillId="0" borderId="12" xfId="0" applyFont="1" applyBorder="1" applyAlignment="1" applyProtection="1">
      <alignment horizontal="center" vertical="center"/>
      <protection locked="0"/>
    </xf>
    <xf numFmtId="0" fontId="4" fillId="0" borderId="13" xfId="0" applyFont="1" applyBorder="1" applyAlignment="1" applyProtection="1">
      <alignment horizontal="center" vertical="center"/>
      <protection locked="0"/>
    </xf>
    <xf numFmtId="0" fontId="9" fillId="0" borderId="13" xfId="0" applyFont="1" applyBorder="1" applyAlignment="1" applyProtection="1">
      <alignment horizontal="center" vertical="center"/>
      <protection locked="0"/>
    </xf>
    <xf numFmtId="0" fontId="10" fillId="0" borderId="13" xfId="0" applyFont="1" applyBorder="1" applyAlignment="1" applyProtection="1">
      <alignment horizontal="center" vertical="center"/>
      <protection locked="0"/>
    </xf>
    <xf numFmtId="2" fontId="11" fillId="0" borderId="0" xfId="0" applyNumberFormat="1" applyFont="1" applyAlignment="1">
      <alignment horizontal="center" vertical="center"/>
    </xf>
    <xf numFmtId="166" fontId="4" fillId="0" borderId="13" xfId="0" applyNumberFormat="1" applyFont="1" applyBorder="1" applyAlignment="1">
      <alignment horizontal="center" vertical="center"/>
    </xf>
    <xf numFmtId="0" fontId="8" fillId="0" borderId="13" xfId="0" applyFont="1" applyBorder="1" applyAlignment="1">
      <alignment horizontal="center" vertical="center"/>
    </xf>
    <xf numFmtId="2" fontId="9" fillId="0" borderId="13" xfId="0" applyNumberFormat="1" applyFont="1" applyBorder="1" applyAlignment="1" applyProtection="1">
      <alignment horizontal="center" vertical="center"/>
      <protection locked="0"/>
    </xf>
    <xf numFmtId="165" fontId="11" fillId="0" borderId="0" xfId="0" applyNumberFormat="1" applyFont="1" applyAlignment="1">
      <alignment horizontal="center" vertical="center"/>
    </xf>
    <xf numFmtId="0" fontId="6" fillId="0" borderId="0" xfId="0" applyFont="1" applyAlignment="1" applyProtection="1">
      <alignment horizontal="center" vertical="center"/>
      <protection locked="0"/>
    </xf>
    <xf numFmtId="49" fontId="6" fillId="0" borderId="0" xfId="0" applyNumberFormat="1" applyFont="1" applyAlignment="1" applyProtection="1">
      <alignment horizontal="center" vertical="center"/>
      <protection locked="0"/>
    </xf>
    <xf numFmtId="165" fontId="6" fillId="0" borderId="0" xfId="0" applyNumberFormat="1" applyFont="1" applyAlignment="1" applyProtection="1">
      <alignment horizontal="center" vertical="center"/>
      <protection locked="0"/>
    </xf>
    <xf numFmtId="0" fontId="5" fillId="0" borderId="0" xfId="0" applyFont="1" applyAlignment="1" applyProtection="1">
      <alignment horizontal="center" vertical="center"/>
      <protection locked="0"/>
    </xf>
    <xf numFmtId="3" fontId="6" fillId="0" borderId="0" xfId="0" applyNumberFormat="1" applyFont="1" applyAlignment="1">
      <alignment horizontal="center" vertical="center"/>
    </xf>
    <xf numFmtId="166" fontId="6" fillId="0" borderId="0" xfId="0" applyNumberFormat="1" applyFont="1" applyAlignment="1">
      <alignment horizontal="center" vertical="center"/>
    </xf>
    <xf numFmtId="2" fontId="6" fillId="0" borderId="0" xfId="0" applyNumberFormat="1" applyFont="1" applyAlignment="1" applyProtection="1">
      <alignment horizontal="center" vertical="center"/>
      <protection locked="0"/>
    </xf>
    <xf numFmtId="0" fontId="6" fillId="0" borderId="15" xfId="0" applyFont="1" applyBorder="1" applyAlignment="1" applyProtection="1">
      <alignment horizontal="left" vertical="center"/>
      <protection locked="0"/>
    </xf>
    <xf numFmtId="0" fontId="6" fillId="0" borderId="10" xfId="0" applyFont="1" applyBorder="1" applyAlignment="1" applyProtection="1">
      <alignment horizontal="left" vertical="center"/>
      <protection locked="0"/>
    </xf>
    <xf numFmtId="0" fontId="6" fillId="0" borderId="20" xfId="0" applyFont="1" applyBorder="1" applyAlignment="1" applyProtection="1">
      <alignment horizontal="left" vertical="center"/>
      <protection locked="0"/>
    </xf>
    <xf numFmtId="0" fontId="6" fillId="0" borderId="13" xfId="0" applyFont="1" applyBorder="1" applyAlignment="1" applyProtection="1">
      <alignment horizontal="left" vertical="center"/>
      <protection locked="0"/>
    </xf>
    <xf numFmtId="0" fontId="6" fillId="0" borderId="23" xfId="0" applyFont="1" applyBorder="1" applyAlignment="1" applyProtection="1">
      <alignment horizontal="left" vertical="center"/>
      <protection locked="0"/>
    </xf>
    <xf numFmtId="164" fontId="4" fillId="0" borderId="15" xfId="0" applyNumberFormat="1" applyFont="1" applyBorder="1" applyAlignment="1" applyProtection="1">
      <alignment horizontal="center" vertical="center"/>
      <protection locked="0"/>
    </xf>
    <xf numFmtId="164" fontId="4" fillId="0" borderId="10" xfId="0" applyNumberFormat="1" applyFont="1" applyBorder="1" applyAlignment="1" applyProtection="1">
      <alignment horizontal="center" vertical="center"/>
      <protection locked="0"/>
    </xf>
    <xf numFmtId="164" fontId="4" fillId="0" borderId="20" xfId="0" applyNumberFormat="1" applyFont="1" applyBorder="1" applyAlignment="1" applyProtection="1">
      <alignment horizontal="center" vertical="center"/>
      <protection locked="0"/>
    </xf>
    <xf numFmtId="164" fontId="9" fillId="0" borderId="13" xfId="0" applyNumberFormat="1" applyFont="1" applyBorder="1" applyAlignment="1" applyProtection="1">
      <alignment horizontal="center" vertical="center"/>
      <protection locked="0"/>
    </xf>
    <xf numFmtId="164" fontId="9" fillId="0" borderId="15" xfId="0" applyNumberFormat="1" applyFont="1" applyBorder="1" applyAlignment="1" applyProtection="1">
      <alignment horizontal="center" vertical="center"/>
      <protection locked="0"/>
    </xf>
    <xf numFmtId="164" fontId="9" fillId="0" borderId="20" xfId="0" applyNumberFormat="1" applyFont="1" applyBorder="1" applyAlignment="1" applyProtection="1">
      <alignment horizontal="center" vertical="center"/>
      <protection locked="0"/>
    </xf>
    <xf numFmtId="164" fontId="9" fillId="0" borderId="23" xfId="0" applyNumberFormat="1" applyFont="1" applyBorder="1" applyAlignment="1" applyProtection="1">
      <alignment horizontal="center" vertical="center"/>
      <protection locked="0"/>
    </xf>
    <xf numFmtId="4" fontId="3" fillId="0" borderId="0" xfId="0" applyNumberFormat="1" applyFont="1" applyAlignment="1">
      <alignment horizontal="center" vertical="center"/>
    </xf>
    <xf numFmtId="2" fontId="6" fillId="0" borderId="10" xfId="0" applyNumberFormat="1" applyFont="1" applyBorder="1" applyAlignment="1" applyProtection="1">
      <alignment horizontal="center" vertical="center"/>
      <protection locked="0"/>
    </xf>
    <xf numFmtId="2" fontId="6" fillId="0" borderId="23" xfId="0" applyNumberFormat="1" applyFont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26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164" fontId="1" fillId="2" borderId="6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</cellXfs>
  <cellStyles count="2">
    <cellStyle name="Hyperlink 2" xfId="1" xr:uid="{E22D4A72-6925-4ABF-B4AA-116ED9003E37}"/>
    <cellStyle name="Normal" xfId="0" builtinId="0"/>
  </cellStyles>
  <dxfs count="6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B050"/>
        <name val="Cambria"/>
        <family val="1"/>
        <scheme val="none"/>
      </font>
      <numFmt numFmtId="166" formatCode="&quot;$&quot;#,##0.00"/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/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B050"/>
        <name val="Cambria"/>
        <family val="1"/>
        <scheme val="none"/>
      </font>
      <numFmt numFmtId="166" formatCode="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6" formatCode="&quot;$&quot;#,##0.00"/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6" formatCode="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mbria"/>
        <family val="1"/>
        <scheme val="none"/>
      </font>
      <numFmt numFmtId="165" formatCode="0.0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mbria"/>
        <family val="1"/>
        <scheme val="none"/>
      </font>
      <numFmt numFmtId="2" formatCode="0.00"/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mbria"/>
        <family val="1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6" formatCode="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B050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00B050"/>
        <name val="Cambria"/>
        <family val="1"/>
        <scheme val="none"/>
      </font>
      <numFmt numFmtId="166" formatCode="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6" formatCode="&quot;$&quot;#,##0.00"/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numFmt numFmtId="166" formatCode="&quot;$&quot;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mbria"/>
        <family val="1"/>
        <scheme val="none"/>
      </font>
      <numFmt numFmtId="164" formatCode="[$$-1009]#,##0.00"/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mbria"/>
        <family val="1"/>
        <scheme val="none"/>
      </font>
      <numFmt numFmtId="164" formatCode="[$$-1009]#,##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/>
        <top style="hair">
          <color indexed="64"/>
        </top>
        <bottom style="hair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/>
        <name val="Cambria"/>
        <family val="1"/>
        <scheme val="none"/>
      </font>
      <numFmt numFmtId="2" formatCode="0.00"/>
      <alignment horizontal="center" vertical="center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mbria"/>
        <family val="1"/>
        <scheme val="none"/>
      </font>
      <numFmt numFmtId="2" formatCode="0.00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mbria"/>
        <family val="1"/>
        <scheme val="none"/>
      </font>
      <numFmt numFmtId="30" formatCode="@"/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rgb="FFFF0000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rgb="FF00B050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left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mbria"/>
        <family val="1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/>
        <bottom/>
      </border>
      <protection locked="0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theme="1" tint="4.9989318521683403E-2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/>
        <right style="hair">
          <color indexed="64"/>
        </right>
        <top style="hair">
          <color indexed="64"/>
        </top>
        <bottom style="hair">
          <color indexed="64"/>
        </bottom>
      </border>
      <protection locked="0" hidden="0"/>
    </dxf>
    <dxf>
      <border outline="0">
        <top style="hair">
          <color indexed="64"/>
        </top>
      </border>
    </dxf>
    <dxf>
      <font>
        <b/>
        <strike val="0"/>
        <outline val="0"/>
        <shadow val="0"/>
        <u val="none"/>
        <vertAlign val="baseline"/>
        <sz val="9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 diagonalUp="0" diagonalDown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font>
        <strike val="0"/>
        <outline val="0"/>
        <shadow val="0"/>
        <u val="none"/>
        <vertAlign val="baseline"/>
        <sz val="9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border>
        <bottom style="medium">
          <color indexed="64"/>
        </bottom>
      </border>
    </dxf>
    <dxf>
      <font>
        <b/>
        <strike val="0"/>
        <outline val="0"/>
        <shadow val="0"/>
        <u val="none"/>
        <vertAlign val="baseline"/>
        <sz val="9"/>
        <name val="Cambria"/>
        <family val="1"/>
        <scheme val="none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  <border diagonalUp="0" diagonalDown="0" outline="0">
        <left style="hair">
          <color indexed="64"/>
        </left>
        <right style="hair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[$$-1009]#,##0.00"/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/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[$$-1009]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164" formatCode="[$$-1009]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4" formatCode="#,##0.00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30" formatCode="@"/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 outline="0">
        <left/>
        <right style="thin">
          <color indexed="64"/>
        </right>
        <top style="thin">
          <color indexed="64"/>
        </top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font>
        <strike val="0"/>
        <outline val="0"/>
        <shadow val="0"/>
        <u val="none"/>
        <vertAlign val="baseline"/>
        <sz val="10"/>
        <color auto="1"/>
        <name val="Arial"/>
        <family val="2"/>
        <scheme val="none"/>
      </font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4FB7F04F-17C9-4ECA-9498-50DDDF6410AA}" name="Table1" displayName="Table1" ref="A3:I16" totalsRowCount="1" headerRowDxfId="65" dataDxfId="63" totalsRowDxfId="61" headerRowBorderDxfId="64" tableBorderDxfId="62" totalsRowBorderDxfId="60">
  <autoFilter ref="A3:I15" xr:uid="{4FB7F04F-17C9-4ECA-9498-50DDDF6410AA}"/>
  <tableColumns count="9">
    <tableColumn id="1" xr3:uid="{D9608B8C-E79D-490F-9A09-3F6880B48E8D}" name="Sr" totalsRowLabel="Total" dataDxfId="59" totalsRowDxfId="58"/>
    <tableColumn id="2" xr3:uid="{8BDF9AF1-60C7-4552-9896-50A01F4EDCB1}" name="Shape" dataDxfId="57" totalsRowDxfId="56"/>
    <tableColumn id="3" xr3:uid="{08F92409-D124-46E2-8446-39F1F9A21EE5}" name="Size" dataDxfId="55" totalsRowDxfId="54"/>
    <tableColumn id="8" xr3:uid="{9E3BF76E-D199-473A-AE95-A842B9D3064A}" name="Avg" dataDxfId="53" totalsRowDxfId="52"/>
    <tableColumn id="4" xr3:uid="{828E743C-C614-4728-B364-D15F0388C436}" name="Pcs" totalsRowFunction="sum" dataDxfId="51" totalsRowDxfId="50"/>
    <tableColumn id="5" xr3:uid="{B72F673D-295B-4306-8E85-493CCF362626}" name="Carats" totalsRowFunction="sum" dataDxfId="49" totalsRowDxfId="48"/>
    <tableColumn id="6" xr3:uid="{23D0DAAB-08FB-40BC-8A9E-E514AB81CED0}" name="Per/ct" dataDxfId="47" totalsRowDxfId="46"/>
    <tableColumn id="7" xr3:uid="{3C2C7B41-4AC8-4974-A462-DE6E1D555E24}" name="Total USD" totalsRowFunction="sum" dataDxfId="45" totalsRowDxfId="44">
      <calculatedColumnFormula>G4*F4</calculatedColumnFormula>
    </tableColumn>
    <tableColumn id="9" xr3:uid="{C2893511-20DB-48CA-854C-7B0948AB4977}" name="Column1" dataDxfId="1" totalsRowDxfId="0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A421F506-0BC8-4B47-B48F-8E6EDA4ABA26}" name="Table4" displayName="Table4" ref="B3:S19" totalsRowCount="1" headerRowDxfId="43" dataDxfId="41" totalsRowDxfId="39" headerRowBorderDxfId="42" tableBorderDxfId="40" totalsRowBorderDxfId="38">
  <autoFilter ref="B3:S18" xr:uid="{A421F506-0BC8-4B47-B48F-8E6EDA4ABA26}"/>
  <tableColumns count="18">
    <tableColumn id="1" xr3:uid="{83A9491A-0650-4A65-AB17-0A274FD260B9}" name="Sr" totalsRowFunction="count" dataDxfId="37" totalsRowDxfId="36"/>
    <tableColumn id="2" xr3:uid="{3FCB0B8F-E865-48C7-99B5-33C320E15816}" name="Length" dataDxfId="35" totalsRowDxfId="34"/>
    <tableColumn id="3" xr3:uid="{BFD8F435-AD46-4D98-AA54-83F4DD958312}" name="ITEM" dataDxfId="33" totalsRowDxfId="32"/>
    <tableColumn id="4" xr3:uid="{ECC9B3CD-C2A3-4ED5-82E3-67B57AC06CF4}" name="LAB" dataDxfId="31" totalsRowDxfId="30" dataCellStyle="Hyperlink 2"/>
    <tableColumn id="5" xr3:uid="{FBD235B3-72E1-456F-AE7B-4F0D36CBD31E}" name="Size Avg." dataDxfId="29" totalsRowDxfId="28"/>
    <tableColumn id="6" xr3:uid="{1E085713-3AF1-40F6-981E-863743A69A84}" name="Avg Pts" dataDxfId="27" totalsRowDxfId="26">
      <calculatedColumnFormula>I4/H4</calculatedColumnFormula>
    </tableColumn>
    <tableColumn id="7" xr3:uid="{DFBD12F5-9649-4FB7-804D-6542B1677141}" name="No.Pcs" totalsRowFunction="sum" dataDxfId="25" totalsRowDxfId="24"/>
    <tableColumn id="8" xr3:uid="{03B95F75-5660-4A12-B421-BE175CB97338}" name="Diam Cts" totalsRowFunction="sum" dataDxfId="23" totalsRowDxfId="22"/>
    <tableColumn id="9" xr3:uid="{0767790A-3A15-4E88-AB06-4BCA886A50D7}" name="Col - Cla" dataDxfId="21" totalsRowDxfId="20"/>
    <tableColumn id="10" xr3:uid="{C9C2FC45-7148-4B34-A8E3-4587096E4B1A}" name="LOT" totalsRowLabel="Avg :" dataDxfId="19" totalsRowDxfId="18"/>
    <tableColumn id="11" xr3:uid="{9E4E0802-D424-4DCE-90B2-3042788021C8}" name="Per/ct" totalsRowFunction="custom" dataDxfId="17" totalsRowDxfId="16">
      <totalsRowFormula>Table4[[#Totals],[Diam Total]]/Table4[[#Totals],[Diam Cts]]</totalsRowFormula>
    </tableColumn>
    <tableColumn id="12" xr3:uid="{6BF1D95D-8F24-4BEF-AC4D-BCB337357F61}" name="Diam Total" totalsRowFunction="sum" dataDxfId="15" totalsRowDxfId="14">
      <calculatedColumnFormula>L4*I4</calculatedColumnFormula>
    </tableColumn>
    <tableColumn id="13" xr3:uid="{B24DE460-C8DA-40E6-9C48-D2C8EE455722}" name="Metal" dataDxfId="13" totalsRowDxfId="12"/>
    <tableColumn id="14" xr3:uid="{7108C5D9-E1DA-497E-8105-8733B3A4686D}" name="Per/Gm" dataDxfId="11" totalsRowDxfId="10"/>
    <tableColumn id="15" xr3:uid="{71B6190C-24B9-4315-9C77-DF1DCB99E8F0}" name="Gross Gm" totalsRowFunction="sum" dataDxfId="9" totalsRowDxfId="8"/>
    <tableColumn id="16" xr3:uid="{53F32692-02A2-49A2-A8F7-4D77B3ED8E11}" name="Net Gm" totalsRowFunction="sum" dataDxfId="7" totalsRowDxfId="6"/>
    <tableColumn id="17" xr3:uid="{8C52363F-A276-4ACF-8514-3198C5E94CDF}" name="Metal Total" totalsRowFunction="sum" dataDxfId="5" totalsRowDxfId="4">
      <calculatedColumnFormula>Q4*O4</calculatedColumnFormula>
    </tableColumn>
    <tableColumn id="18" xr3:uid="{5D2633D2-CCFE-4843-A3BF-F0E220AB2D57}" name="Total Amt $" totalsRowFunction="sum" dataDxfId="3" totalsRowDxfId="2">
      <calculatedColumnFormula>R4+M4</calculatedColumnFormula>
    </tableColumn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508DC4-B0A0-43A7-92DA-D08FCD1F1F65}">
  <dimension ref="A2:I21"/>
  <sheetViews>
    <sheetView tabSelected="1" workbookViewId="0">
      <selection activeCell="I21" sqref="I21"/>
    </sheetView>
  </sheetViews>
  <sheetFormatPr defaultRowHeight="16.05" customHeight="1" x14ac:dyDescent="0.3"/>
  <cols>
    <col min="1" max="1" width="5.44140625" style="1" customWidth="1"/>
    <col min="2" max="2" width="9.5546875" style="1" customWidth="1"/>
    <col min="3" max="3" width="7.21875" style="1" customWidth="1"/>
    <col min="4" max="4" width="6.21875" style="1" customWidth="1"/>
    <col min="5" max="6" width="8.88671875" style="1"/>
    <col min="7" max="7" width="9.77734375" style="1" customWidth="1"/>
    <col min="8" max="8" width="10.109375" style="1" customWidth="1"/>
    <col min="9" max="9" width="16.109375" style="1" customWidth="1"/>
    <col min="10" max="16384" width="8.88671875" style="1"/>
  </cols>
  <sheetData>
    <row r="2" spans="1:9" ht="16.05" customHeight="1" x14ac:dyDescent="0.3">
      <c r="A2" s="126" t="s">
        <v>18</v>
      </c>
      <c r="B2" s="126"/>
      <c r="C2" s="126"/>
      <c r="D2" s="126"/>
      <c r="E2" s="126"/>
      <c r="F2" s="126"/>
      <c r="G2" s="126"/>
      <c r="H2" s="126"/>
    </row>
    <row r="3" spans="1:9" ht="16.05" customHeight="1" x14ac:dyDescent="0.3">
      <c r="A3" s="4" t="s">
        <v>0</v>
      </c>
      <c r="B3" s="5" t="s">
        <v>1</v>
      </c>
      <c r="C3" s="5" t="s">
        <v>2</v>
      </c>
      <c r="D3" s="5" t="s">
        <v>16</v>
      </c>
      <c r="E3" s="5" t="s">
        <v>3</v>
      </c>
      <c r="F3" s="5" t="s">
        <v>4</v>
      </c>
      <c r="G3" s="5" t="s">
        <v>5</v>
      </c>
      <c r="H3" s="6" t="s">
        <v>6</v>
      </c>
      <c r="I3" s="5" t="s">
        <v>67</v>
      </c>
    </row>
    <row r="4" spans="1:9" ht="16.05" customHeight="1" x14ac:dyDescent="0.3">
      <c r="A4" s="7">
        <v>1</v>
      </c>
      <c r="B4" s="8" t="s">
        <v>7</v>
      </c>
      <c r="C4" s="9" t="s">
        <v>8</v>
      </c>
      <c r="D4" s="10">
        <f>Table1[[#This Row],[Carats]]/Table1[[#This Row],[Pcs]]</f>
        <v>1.0493749999999999</v>
      </c>
      <c r="E4" s="8">
        <v>16</v>
      </c>
      <c r="F4" s="8">
        <v>16.79</v>
      </c>
      <c r="G4" s="11">
        <v>99</v>
      </c>
      <c r="H4" s="12">
        <f>G4*F4</f>
        <v>1662.2099999999998</v>
      </c>
    </row>
    <row r="5" spans="1:9" ht="16.05" customHeight="1" x14ac:dyDescent="0.3">
      <c r="A5" s="7">
        <v>2</v>
      </c>
      <c r="B5" s="8" t="s">
        <v>7</v>
      </c>
      <c r="C5" s="9" t="s">
        <v>9</v>
      </c>
      <c r="D5" s="10">
        <f>Table1[[#This Row],[Carats]]/Table1[[#This Row],[Pcs]]</f>
        <v>0.73166666666666658</v>
      </c>
      <c r="E5" s="8">
        <v>12</v>
      </c>
      <c r="F5" s="8">
        <v>8.7799999999999994</v>
      </c>
      <c r="G5" s="11">
        <v>99</v>
      </c>
      <c r="H5" s="12">
        <f>G5*F5</f>
        <v>869.21999999999991</v>
      </c>
    </row>
    <row r="6" spans="1:9" ht="16.05" customHeight="1" x14ac:dyDescent="0.3">
      <c r="A6" s="7"/>
      <c r="B6" s="8"/>
      <c r="C6" s="9"/>
      <c r="D6" s="10"/>
      <c r="E6" s="8"/>
      <c r="F6" s="8"/>
      <c r="G6" s="11"/>
      <c r="H6" s="12"/>
    </row>
    <row r="7" spans="1:9" ht="16.05" customHeight="1" x14ac:dyDescent="0.3">
      <c r="A7" s="7">
        <v>3</v>
      </c>
      <c r="B7" s="8" t="s">
        <v>10</v>
      </c>
      <c r="C7" s="9" t="s">
        <v>9</v>
      </c>
      <c r="D7" s="10">
        <f>Table1[[#This Row],[Carats]]/Table1[[#This Row],[Pcs]]</f>
        <v>0.73909090909090913</v>
      </c>
      <c r="E7" s="8">
        <v>11</v>
      </c>
      <c r="F7" s="8">
        <v>8.1300000000000008</v>
      </c>
      <c r="G7" s="11">
        <v>108</v>
      </c>
      <c r="H7" s="12">
        <f>G7*F7</f>
        <v>878.04000000000008</v>
      </c>
    </row>
    <row r="8" spans="1:9" ht="16.05" customHeight="1" x14ac:dyDescent="0.3">
      <c r="A8" s="7">
        <v>4</v>
      </c>
      <c r="B8" s="8" t="s">
        <v>10</v>
      </c>
      <c r="C8" s="9" t="s">
        <v>11</v>
      </c>
      <c r="D8" s="10">
        <f>Table1[[#This Row],[Carats]]/Table1[[#This Row],[Pcs]]</f>
        <v>0.52652173913043476</v>
      </c>
      <c r="E8" s="8">
        <v>23</v>
      </c>
      <c r="F8" s="8">
        <v>12.11</v>
      </c>
      <c r="G8" s="11">
        <v>108</v>
      </c>
      <c r="H8" s="12">
        <f>G8*F8</f>
        <v>1307.8799999999999</v>
      </c>
    </row>
    <row r="9" spans="1:9" ht="16.05" customHeight="1" x14ac:dyDescent="0.3">
      <c r="A9" s="7">
        <v>5</v>
      </c>
      <c r="B9" s="8" t="s">
        <v>10</v>
      </c>
      <c r="C9" s="9" t="s">
        <v>12</v>
      </c>
      <c r="D9" s="10">
        <f>Table1[[#This Row],[Carats]]/Table1[[#This Row],[Pcs]]</f>
        <v>0.40066666666666667</v>
      </c>
      <c r="E9" s="8">
        <v>15</v>
      </c>
      <c r="F9" s="8">
        <v>6.01</v>
      </c>
      <c r="G9" s="11">
        <v>99</v>
      </c>
      <c r="H9" s="12">
        <f>G9*F9</f>
        <v>594.99</v>
      </c>
    </row>
    <row r="10" spans="1:9" ht="16.05" customHeight="1" x14ac:dyDescent="0.3">
      <c r="A10" s="7"/>
      <c r="B10" s="8"/>
      <c r="C10" s="9"/>
      <c r="D10" s="10"/>
      <c r="E10" s="8"/>
      <c r="F10" s="8"/>
      <c r="G10" s="11"/>
      <c r="H10" s="12"/>
    </row>
    <row r="11" spans="1:9" ht="16.05" customHeight="1" x14ac:dyDescent="0.3">
      <c r="A11" s="7">
        <v>6</v>
      </c>
      <c r="B11" s="8" t="s">
        <v>13</v>
      </c>
      <c r="C11" s="9" t="s">
        <v>8</v>
      </c>
      <c r="D11" s="10">
        <f>Table1[[#This Row],[Carats]]/Table1[[#This Row],[Pcs]]</f>
        <v>1.0592307692307692</v>
      </c>
      <c r="E11" s="8">
        <v>26</v>
      </c>
      <c r="F11" s="8">
        <v>27.54</v>
      </c>
      <c r="G11" s="11">
        <v>102</v>
      </c>
      <c r="H11" s="12">
        <f>G11*F11</f>
        <v>2809.08</v>
      </c>
    </row>
    <row r="12" spans="1:9" ht="16.05" customHeight="1" x14ac:dyDescent="0.3">
      <c r="A12" s="130">
        <v>7</v>
      </c>
      <c r="B12" s="131" t="s">
        <v>13</v>
      </c>
      <c r="C12" s="132" t="s">
        <v>11</v>
      </c>
      <c r="D12" s="133">
        <f>Table1[[#This Row],[Carats]]/Table1[[#This Row],[Pcs]]</f>
        <v>0.57043478260869551</v>
      </c>
      <c r="E12" s="131">
        <f>37-14</f>
        <v>23</v>
      </c>
      <c r="F12" s="131">
        <f>20.58-7.46</f>
        <v>13.119999999999997</v>
      </c>
      <c r="G12" s="134">
        <v>99</v>
      </c>
      <c r="H12" s="135">
        <f>G12*F12</f>
        <v>1298.8799999999997</v>
      </c>
      <c r="I12" s="136" t="s">
        <v>66</v>
      </c>
    </row>
    <row r="13" spans="1:9" ht="16.05" customHeight="1" x14ac:dyDescent="0.3">
      <c r="A13" s="7"/>
      <c r="B13" s="8"/>
      <c r="C13" s="9"/>
      <c r="D13" s="10"/>
      <c r="E13" s="8"/>
      <c r="F13" s="8"/>
      <c r="G13" s="11"/>
      <c r="H13" s="12"/>
    </row>
    <row r="14" spans="1:9" ht="16.05" customHeight="1" x14ac:dyDescent="0.3">
      <c r="A14" s="7">
        <v>8</v>
      </c>
      <c r="B14" s="8" t="s">
        <v>14</v>
      </c>
      <c r="C14" s="9" t="s">
        <v>8</v>
      </c>
      <c r="D14" s="10">
        <f>Table1[[#This Row],[Carats]]/Table1[[#This Row],[Pcs]]</f>
        <v>1.033611111111111</v>
      </c>
      <c r="E14" s="8">
        <v>36</v>
      </c>
      <c r="F14" s="8">
        <v>37.21</v>
      </c>
      <c r="G14" s="11">
        <v>99</v>
      </c>
      <c r="H14" s="12">
        <f>G14*F14</f>
        <v>3683.79</v>
      </c>
    </row>
    <row r="15" spans="1:9" ht="16.05" customHeight="1" x14ac:dyDescent="0.3">
      <c r="A15" s="7">
        <v>9</v>
      </c>
      <c r="B15" s="8" t="s">
        <v>14</v>
      </c>
      <c r="C15" s="9" t="s">
        <v>9</v>
      </c>
      <c r="D15" s="10">
        <f>Table1[[#This Row],[Carats]]/Table1[[#This Row],[Pcs]]</f>
        <v>0.70181818181818179</v>
      </c>
      <c r="E15" s="8">
        <v>33</v>
      </c>
      <c r="F15" s="8">
        <v>23.16</v>
      </c>
      <c r="G15" s="11">
        <v>99</v>
      </c>
      <c r="H15" s="12">
        <f>G15*F15</f>
        <v>2292.84</v>
      </c>
    </row>
    <row r="16" spans="1:9" ht="16.05" customHeight="1" x14ac:dyDescent="0.3">
      <c r="A16" s="13" t="s">
        <v>15</v>
      </c>
      <c r="B16" s="14"/>
      <c r="C16" s="14"/>
      <c r="D16" s="14"/>
      <c r="E16" s="14">
        <f>SUBTOTAL(109,Table1[Pcs])</f>
        <v>195</v>
      </c>
      <c r="F16" s="14">
        <f>SUBTOTAL(109,Table1[Carats])</f>
        <v>152.85</v>
      </c>
      <c r="G16" s="14"/>
      <c r="H16" s="15">
        <f>SUBTOTAL(109,Table1[Total USD])</f>
        <v>15396.93</v>
      </c>
      <c r="I16" s="14"/>
    </row>
    <row r="17" spans="1:8" ht="16.05" customHeight="1" x14ac:dyDescent="0.3">
      <c r="C17" s="2"/>
      <c r="F17" s="3"/>
      <c r="G17" s="3"/>
    </row>
    <row r="18" spans="1:8" ht="16.05" customHeight="1" x14ac:dyDescent="0.3">
      <c r="A18" s="126" t="s">
        <v>17</v>
      </c>
      <c r="B18" s="126"/>
      <c r="C18" s="126"/>
      <c r="D18" s="126"/>
      <c r="E18" s="126"/>
      <c r="F18" s="126"/>
      <c r="G18" s="126"/>
      <c r="H18" s="126"/>
    </row>
    <row r="19" spans="1:8" ht="16.05" customHeight="1" x14ac:dyDescent="0.3">
      <c r="C19" s="2"/>
      <c r="F19" s="3"/>
      <c r="G19" s="3"/>
    </row>
    <row r="20" spans="1:8" ht="16.05" customHeight="1" x14ac:dyDescent="0.3">
      <c r="C20" s="2"/>
      <c r="F20" s="3"/>
      <c r="G20" s="3"/>
    </row>
    <row r="21" spans="1:8" ht="16.05" customHeight="1" x14ac:dyDescent="0.3">
      <c r="C21" s="2"/>
    </row>
  </sheetData>
  <mergeCells count="2">
    <mergeCell ref="A18:H18"/>
    <mergeCell ref="A2:H2"/>
  </mergeCell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4C8D3-1627-4C4C-8E42-9DB52A118E2F}">
  <dimension ref="B1:S21"/>
  <sheetViews>
    <sheetView zoomScaleNormal="100" workbookViewId="0">
      <selection activeCell="G22" sqref="G22"/>
    </sheetView>
  </sheetViews>
  <sheetFormatPr defaultRowHeight="16.95" customHeight="1" x14ac:dyDescent="0.3"/>
  <cols>
    <col min="1" max="1" width="4.6640625" style="16" customWidth="1"/>
    <col min="2" max="2" width="4.77734375" style="16" customWidth="1"/>
    <col min="3" max="3" width="10.33203125" style="16" bestFit="1" customWidth="1"/>
    <col min="4" max="4" width="18.109375" style="16" customWidth="1"/>
    <col min="5" max="5" width="7" style="16" customWidth="1"/>
    <col min="6" max="6" width="9.21875" style="16" customWidth="1"/>
    <col min="7" max="7" width="6.21875" style="16" customWidth="1"/>
    <col min="8" max="8" width="5.21875" style="16" customWidth="1"/>
    <col min="9" max="9" width="7" style="16" customWidth="1"/>
    <col min="10" max="10" width="8.88671875" style="16" customWidth="1"/>
    <col min="11" max="11" width="6.44140625" style="16" customWidth="1"/>
    <col min="12" max="12" width="7.33203125" style="16" customWidth="1"/>
    <col min="13" max="13" width="9.44140625" style="16" customWidth="1"/>
    <col min="14" max="14" width="9.77734375" style="16" customWidth="1"/>
    <col min="15" max="15" width="6.88671875" style="16" customWidth="1"/>
    <col min="16" max="17" width="7" style="16" customWidth="1"/>
    <col min="18" max="18" width="9.109375" style="16" customWidth="1"/>
    <col min="19" max="19" width="10.44140625" style="16" customWidth="1"/>
    <col min="20" max="16384" width="8.88671875" style="16"/>
  </cols>
  <sheetData>
    <row r="1" spans="2:19" ht="16.95" customHeight="1" thickBot="1" x14ac:dyDescent="0.35"/>
    <row r="2" spans="2:19" ht="16.95" customHeight="1" thickBot="1" x14ac:dyDescent="0.35">
      <c r="B2" s="127" t="s">
        <v>62</v>
      </c>
      <c r="C2" s="128"/>
      <c r="D2" s="128"/>
      <c r="E2" s="128"/>
      <c r="F2" s="128"/>
      <c r="G2" s="128"/>
      <c r="H2" s="128"/>
      <c r="I2" s="128"/>
      <c r="J2" s="128"/>
      <c r="K2" s="128"/>
      <c r="L2" s="128"/>
      <c r="M2" s="128"/>
      <c r="N2" s="128"/>
      <c r="O2" s="128"/>
      <c r="P2" s="128"/>
      <c r="Q2" s="128"/>
      <c r="R2" s="128"/>
      <c r="S2" s="129"/>
    </row>
    <row r="3" spans="2:19" ht="16.95" customHeight="1" thickBot="1" x14ac:dyDescent="0.35">
      <c r="B3" s="17" t="s">
        <v>0</v>
      </c>
      <c r="C3" s="18" t="s">
        <v>19</v>
      </c>
      <c r="D3" s="18" t="s">
        <v>20</v>
      </c>
      <c r="E3" s="18" t="s">
        <v>21</v>
      </c>
      <c r="F3" s="19" t="s">
        <v>22</v>
      </c>
      <c r="G3" s="20" t="s">
        <v>23</v>
      </c>
      <c r="H3" s="18" t="s">
        <v>24</v>
      </c>
      <c r="I3" s="18" t="s">
        <v>25</v>
      </c>
      <c r="J3" s="18" t="s">
        <v>61</v>
      </c>
      <c r="K3" s="18" t="s">
        <v>26</v>
      </c>
      <c r="L3" s="18" t="s">
        <v>5</v>
      </c>
      <c r="M3" s="21" t="s">
        <v>27</v>
      </c>
      <c r="N3" s="21" t="s">
        <v>28</v>
      </c>
      <c r="O3" s="22" t="s">
        <v>29</v>
      </c>
      <c r="P3" s="23" t="s">
        <v>30</v>
      </c>
      <c r="Q3" s="24" t="s">
        <v>31</v>
      </c>
      <c r="R3" s="21" t="s">
        <v>32</v>
      </c>
      <c r="S3" s="25" t="s">
        <v>33</v>
      </c>
    </row>
    <row r="4" spans="2:19" ht="16.95" customHeight="1" x14ac:dyDescent="0.3">
      <c r="B4" s="26">
        <v>1</v>
      </c>
      <c r="C4" s="27" t="s">
        <v>34</v>
      </c>
      <c r="D4" s="111" t="s">
        <v>35</v>
      </c>
      <c r="E4" s="29" t="s">
        <v>36</v>
      </c>
      <c r="F4" s="30" t="s">
        <v>37</v>
      </c>
      <c r="G4" s="80">
        <f>I4/H4</f>
        <v>5.6190476190476193E-2</v>
      </c>
      <c r="H4" s="27">
        <v>63</v>
      </c>
      <c r="I4" s="27">
        <v>3.54</v>
      </c>
      <c r="J4" s="27" t="s">
        <v>38</v>
      </c>
      <c r="K4" s="27" t="s">
        <v>39</v>
      </c>
      <c r="L4" s="116">
        <v>70</v>
      </c>
      <c r="M4" s="31">
        <f>L4*I4</f>
        <v>247.8</v>
      </c>
      <c r="N4" s="32" t="s">
        <v>40</v>
      </c>
      <c r="O4" s="33">
        <v>21.5</v>
      </c>
      <c r="P4" s="34">
        <v>5.38</v>
      </c>
      <c r="Q4" s="35">
        <v>4.6719999999999997</v>
      </c>
      <c r="R4" s="31">
        <f>Q4*O4</f>
        <v>100.44799999999999</v>
      </c>
      <c r="S4" s="36">
        <f>R4+M4</f>
        <v>348.24799999999999</v>
      </c>
    </row>
    <row r="5" spans="2:19" ht="16.95" customHeight="1" x14ac:dyDescent="0.3">
      <c r="B5" s="37">
        <v>2</v>
      </c>
      <c r="C5" s="38" t="s">
        <v>34</v>
      </c>
      <c r="D5" s="112" t="s">
        <v>35</v>
      </c>
      <c r="E5" s="39" t="s">
        <v>36</v>
      </c>
      <c r="F5" s="40" t="s">
        <v>41</v>
      </c>
      <c r="G5" s="124">
        <f t="shared" ref="G5:G18" si="0">I5/H5</f>
        <v>7.2131147540983612E-2</v>
      </c>
      <c r="H5" s="38">
        <v>61</v>
      </c>
      <c r="I5" s="41">
        <v>4.4000000000000004</v>
      </c>
      <c r="J5" s="38" t="s">
        <v>38</v>
      </c>
      <c r="K5" s="38" t="s">
        <v>42</v>
      </c>
      <c r="L5" s="117">
        <v>68</v>
      </c>
      <c r="M5" s="42">
        <f t="shared" ref="M5:M18" si="1">L5*I5</f>
        <v>299.20000000000005</v>
      </c>
      <c r="N5" s="43" t="s">
        <v>40</v>
      </c>
      <c r="O5" s="44">
        <v>21.5</v>
      </c>
      <c r="P5" s="41">
        <v>5.7</v>
      </c>
      <c r="Q5" s="45">
        <v>4.82</v>
      </c>
      <c r="R5" s="42">
        <f t="shared" ref="R5:R18" si="2">Q5*O5</f>
        <v>103.63000000000001</v>
      </c>
      <c r="S5" s="46">
        <f t="shared" ref="S5:S18" si="3">R5+M5</f>
        <v>402.83000000000004</v>
      </c>
    </row>
    <row r="6" spans="2:19" ht="16.95" customHeight="1" thickBot="1" x14ac:dyDescent="0.35">
      <c r="B6" s="47">
        <v>3</v>
      </c>
      <c r="C6" s="48" t="s">
        <v>43</v>
      </c>
      <c r="D6" s="113" t="s">
        <v>35</v>
      </c>
      <c r="E6" s="50" t="s">
        <v>36</v>
      </c>
      <c r="F6" s="51" t="s">
        <v>44</v>
      </c>
      <c r="G6" s="76">
        <f t="shared" si="0"/>
        <v>6.8000000000000005E-2</v>
      </c>
      <c r="H6" s="48">
        <v>65</v>
      </c>
      <c r="I6" s="53">
        <v>4.42</v>
      </c>
      <c r="J6" s="48" t="s">
        <v>38</v>
      </c>
      <c r="K6" s="48" t="s">
        <v>42</v>
      </c>
      <c r="L6" s="118">
        <v>68</v>
      </c>
      <c r="M6" s="54">
        <f t="shared" si="1"/>
        <v>300.56</v>
      </c>
      <c r="N6" s="55" t="s">
        <v>40</v>
      </c>
      <c r="O6" s="56">
        <v>21.5</v>
      </c>
      <c r="P6" s="53">
        <v>6.24</v>
      </c>
      <c r="Q6" s="57">
        <v>5.3559999999999999</v>
      </c>
      <c r="R6" s="54">
        <f t="shared" si="2"/>
        <v>115.154</v>
      </c>
      <c r="S6" s="58">
        <f t="shared" si="3"/>
        <v>415.714</v>
      </c>
    </row>
    <row r="7" spans="2:19" ht="16.95" customHeight="1" thickBot="1" x14ac:dyDescent="0.35">
      <c r="B7" s="59"/>
      <c r="C7" s="60"/>
      <c r="D7" s="114"/>
      <c r="E7" s="62"/>
      <c r="F7" s="63"/>
      <c r="G7" s="69"/>
      <c r="H7" s="61"/>
      <c r="I7" s="65"/>
      <c r="J7" s="60"/>
      <c r="K7" s="61"/>
      <c r="L7" s="119"/>
      <c r="M7" s="66"/>
      <c r="N7" s="67"/>
      <c r="O7" s="68"/>
      <c r="P7" s="69"/>
      <c r="Q7" s="70"/>
      <c r="R7" s="66"/>
      <c r="S7" s="71"/>
    </row>
    <row r="8" spans="2:19" ht="16.95" customHeight="1" x14ac:dyDescent="0.3">
      <c r="B8" s="26">
        <v>4</v>
      </c>
      <c r="C8" s="27" t="s">
        <v>43</v>
      </c>
      <c r="D8" s="111" t="s">
        <v>35</v>
      </c>
      <c r="E8" s="29" t="s">
        <v>36</v>
      </c>
      <c r="F8" s="30" t="s">
        <v>45</v>
      </c>
      <c r="G8" s="80">
        <f t="shared" si="0"/>
        <v>8.7666666666666657E-2</v>
      </c>
      <c r="H8" s="27">
        <v>60</v>
      </c>
      <c r="I8" s="34">
        <v>5.26</v>
      </c>
      <c r="J8" s="27" t="s">
        <v>38</v>
      </c>
      <c r="K8" s="27" t="s">
        <v>42</v>
      </c>
      <c r="L8" s="116">
        <v>68</v>
      </c>
      <c r="M8" s="31">
        <f t="shared" si="1"/>
        <v>357.68</v>
      </c>
      <c r="N8" s="32" t="s">
        <v>40</v>
      </c>
      <c r="O8" s="33">
        <v>21.5</v>
      </c>
      <c r="P8" s="34">
        <v>7.15</v>
      </c>
      <c r="Q8" s="35">
        <v>6.0979999999999999</v>
      </c>
      <c r="R8" s="31">
        <f t="shared" si="2"/>
        <v>131.107</v>
      </c>
      <c r="S8" s="36">
        <f t="shared" si="3"/>
        <v>488.78700000000003</v>
      </c>
    </row>
    <row r="9" spans="2:19" ht="16.95" customHeight="1" x14ac:dyDescent="0.3">
      <c r="B9" s="37">
        <v>5</v>
      </c>
      <c r="C9" s="38" t="s">
        <v>34</v>
      </c>
      <c r="D9" s="112" t="s">
        <v>35</v>
      </c>
      <c r="E9" s="39" t="s">
        <v>36</v>
      </c>
      <c r="F9" s="40" t="s">
        <v>46</v>
      </c>
      <c r="G9" s="124">
        <f t="shared" si="0"/>
        <v>9.8333333333333328E-2</v>
      </c>
      <c r="H9" s="38">
        <v>54</v>
      </c>
      <c r="I9" s="41">
        <v>5.31</v>
      </c>
      <c r="J9" s="38" t="s">
        <v>38</v>
      </c>
      <c r="K9" s="38" t="s">
        <v>39</v>
      </c>
      <c r="L9" s="117">
        <v>70</v>
      </c>
      <c r="M9" s="42">
        <f t="shared" si="1"/>
        <v>371.7</v>
      </c>
      <c r="N9" s="43" t="s">
        <v>40</v>
      </c>
      <c r="O9" s="44">
        <v>21.5</v>
      </c>
      <c r="P9" s="41">
        <v>6.63</v>
      </c>
      <c r="Q9" s="45">
        <v>5.5679999999999996</v>
      </c>
      <c r="R9" s="42">
        <f t="shared" si="2"/>
        <v>119.71199999999999</v>
      </c>
      <c r="S9" s="46">
        <f t="shared" si="3"/>
        <v>491.41199999999998</v>
      </c>
    </row>
    <row r="10" spans="2:19" ht="16.95" customHeight="1" x14ac:dyDescent="0.3">
      <c r="B10" s="37">
        <v>6</v>
      </c>
      <c r="C10" s="38" t="s">
        <v>43</v>
      </c>
      <c r="D10" s="112" t="s">
        <v>35</v>
      </c>
      <c r="E10" s="39" t="s">
        <v>36</v>
      </c>
      <c r="F10" s="40" t="s">
        <v>47</v>
      </c>
      <c r="G10" s="124">
        <f t="shared" si="0"/>
        <v>9.3620689655172409E-2</v>
      </c>
      <c r="H10" s="38">
        <v>58</v>
      </c>
      <c r="I10" s="41">
        <v>5.43</v>
      </c>
      <c r="J10" s="38" t="s">
        <v>38</v>
      </c>
      <c r="K10" s="38" t="s">
        <v>39</v>
      </c>
      <c r="L10" s="117">
        <v>70</v>
      </c>
      <c r="M10" s="42">
        <f t="shared" si="1"/>
        <v>380.09999999999997</v>
      </c>
      <c r="N10" s="43" t="s">
        <v>40</v>
      </c>
      <c r="O10" s="44">
        <v>21.5</v>
      </c>
      <c r="P10" s="41">
        <v>6.77</v>
      </c>
      <c r="Q10" s="45">
        <v>5.6840000000000002</v>
      </c>
      <c r="R10" s="42">
        <f t="shared" si="2"/>
        <v>122.206</v>
      </c>
      <c r="S10" s="46">
        <f t="shared" si="3"/>
        <v>502.30599999999998</v>
      </c>
    </row>
    <row r="11" spans="2:19" ht="16.95" customHeight="1" x14ac:dyDescent="0.3">
      <c r="B11" s="37">
        <v>7</v>
      </c>
      <c r="C11" s="38" t="s">
        <v>34</v>
      </c>
      <c r="D11" s="112" t="s">
        <v>35</v>
      </c>
      <c r="E11" s="39" t="s">
        <v>36</v>
      </c>
      <c r="F11" s="40" t="s">
        <v>48</v>
      </c>
      <c r="G11" s="124">
        <f t="shared" si="0"/>
        <v>0.11</v>
      </c>
      <c r="H11" s="38">
        <v>53</v>
      </c>
      <c r="I11" s="38">
        <v>5.83</v>
      </c>
      <c r="J11" s="38" t="s">
        <v>38</v>
      </c>
      <c r="K11" s="38" t="s">
        <v>49</v>
      </c>
      <c r="L11" s="117">
        <v>68</v>
      </c>
      <c r="M11" s="42">
        <f t="shared" si="1"/>
        <v>396.44</v>
      </c>
      <c r="N11" s="43" t="s">
        <v>40</v>
      </c>
      <c r="O11" s="44">
        <v>21.5</v>
      </c>
      <c r="P11" s="41">
        <v>6.56</v>
      </c>
      <c r="Q11" s="72">
        <v>5.3940000000000001</v>
      </c>
      <c r="R11" s="42">
        <f t="shared" si="2"/>
        <v>115.971</v>
      </c>
      <c r="S11" s="46">
        <f t="shared" si="3"/>
        <v>512.41100000000006</v>
      </c>
    </row>
    <row r="12" spans="2:19" ht="16.95" customHeight="1" x14ac:dyDescent="0.3">
      <c r="B12" s="37">
        <v>8</v>
      </c>
      <c r="C12" s="38" t="s">
        <v>50</v>
      </c>
      <c r="D12" s="112" t="s">
        <v>35</v>
      </c>
      <c r="E12" s="39" t="s">
        <v>36</v>
      </c>
      <c r="F12" s="40" t="s">
        <v>51</v>
      </c>
      <c r="G12" s="124">
        <f t="shared" si="0"/>
        <v>0.12269230769230768</v>
      </c>
      <c r="H12" s="38">
        <v>52</v>
      </c>
      <c r="I12" s="38">
        <v>6.38</v>
      </c>
      <c r="J12" s="38" t="s">
        <v>38</v>
      </c>
      <c r="K12" s="38" t="s">
        <v>39</v>
      </c>
      <c r="L12" s="117">
        <v>68</v>
      </c>
      <c r="M12" s="42">
        <f t="shared" si="1"/>
        <v>433.84</v>
      </c>
      <c r="N12" s="43" t="s">
        <v>40</v>
      </c>
      <c r="O12" s="44">
        <v>21.5</v>
      </c>
      <c r="P12" s="41">
        <v>6.73</v>
      </c>
      <c r="Q12" s="45">
        <v>5.4539999999999997</v>
      </c>
      <c r="R12" s="42">
        <f t="shared" si="2"/>
        <v>117.261</v>
      </c>
      <c r="S12" s="46">
        <f t="shared" si="3"/>
        <v>551.101</v>
      </c>
    </row>
    <row r="13" spans="2:19" ht="16.95" customHeight="1" thickBot="1" x14ac:dyDescent="0.35">
      <c r="B13" s="73">
        <v>9</v>
      </c>
      <c r="C13" s="48" t="s">
        <v>34</v>
      </c>
      <c r="D13" s="113" t="s">
        <v>35</v>
      </c>
      <c r="E13" s="50" t="s">
        <v>36</v>
      </c>
      <c r="F13" s="74" t="s">
        <v>52</v>
      </c>
      <c r="G13" s="76">
        <f t="shared" si="0"/>
        <v>0.13375000000000001</v>
      </c>
      <c r="H13" s="75">
        <v>48</v>
      </c>
      <c r="I13" s="76">
        <v>6.42</v>
      </c>
      <c r="J13" s="48" t="s">
        <v>38</v>
      </c>
      <c r="K13" s="49" t="s">
        <v>39</v>
      </c>
      <c r="L13" s="118">
        <v>68</v>
      </c>
      <c r="M13" s="54">
        <f t="shared" si="1"/>
        <v>436.56</v>
      </c>
      <c r="N13" s="55" t="s">
        <v>40</v>
      </c>
      <c r="O13" s="56">
        <v>21.5</v>
      </c>
      <c r="P13" s="76">
        <v>6.85</v>
      </c>
      <c r="Q13" s="52">
        <v>5.5659999999999998</v>
      </c>
      <c r="R13" s="54">
        <f t="shared" si="2"/>
        <v>119.669</v>
      </c>
      <c r="S13" s="58">
        <f t="shared" si="3"/>
        <v>556.22900000000004</v>
      </c>
    </row>
    <row r="14" spans="2:19" ht="16.95" customHeight="1" thickBot="1" x14ac:dyDescent="0.35">
      <c r="B14" s="59"/>
      <c r="C14" s="60"/>
      <c r="D14" s="114"/>
      <c r="E14" s="62"/>
      <c r="F14" s="63"/>
      <c r="G14" s="69"/>
      <c r="H14" s="77"/>
      <c r="I14" s="69"/>
      <c r="J14" s="60"/>
      <c r="K14" s="61"/>
      <c r="L14" s="119"/>
      <c r="M14" s="66"/>
      <c r="N14" s="67"/>
      <c r="O14" s="68"/>
      <c r="P14" s="69"/>
      <c r="Q14" s="64"/>
      <c r="R14" s="66"/>
      <c r="S14" s="71"/>
    </row>
    <row r="15" spans="2:19" ht="16.95" customHeight="1" x14ac:dyDescent="0.3">
      <c r="B15" s="78">
        <v>10</v>
      </c>
      <c r="C15" s="27" t="s">
        <v>43</v>
      </c>
      <c r="D15" s="111" t="s">
        <v>35</v>
      </c>
      <c r="E15" s="29" t="s">
        <v>36</v>
      </c>
      <c r="F15" s="79" t="s">
        <v>53</v>
      </c>
      <c r="G15" s="80">
        <f t="shared" si="0"/>
        <v>0.16595744680851063</v>
      </c>
      <c r="H15" s="28">
        <v>47</v>
      </c>
      <c r="I15" s="34">
        <v>7.8</v>
      </c>
      <c r="J15" s="27" t="s">
        <v>38</v>
      </c>
      <c r="K15" s="28" t="s">
        <v>54</v>
      </c>
      <c r="L15" s="120">
        <v>70</v>
      </c>
      <c r="M15" s="31">
        <f t="shared" si="1"/>
        <v>546</v>
      </c>
      <c r="N15" s="32" t="s">
        <v>40</v>
      </c>
      <c r="O15" s="33">
        <v>21.5</v>
      </c>
      <c r="P15" s="80">
        <v>7.07</v>
      </c>
      <c r="Q15" s="81">
        <v>5.51</v>
      </c>
      <c r="R15" s="31">
        <f t="shared" si="2"/>
        <v>118.46499999999999</v>
      </c>
      <c r="S15" s="36">
        <f t="shared" si="3"/>
        <v>664.46500000000003</v>
      </c>
    </row>
    <row r="16" spans="2:19" ht="16.95" customHeight="1" thickBot="1" x14ac:dyDescent="0.35">
      <c r="B16" s="73">
        <v>11</v>
      </c>
      <c r="C16" s="48" t="s">
        <v>34</v>
      </c>
      <c r="D16" s="113" t="s">
        <v>55</v>
      </c>
      <c r="E16" s="50" t="s">
        <v>36</v>
      </c>
      <c r="F16" s="74" t="s">
        <v>53</v>
      </c>
      <c r="G16" s="76">
        <f t="shared" si="0"/>
        <v>0.16978723404255319</v>
      </c>
      <c r="H16" s="49">
        <v>47</v>
      </c>
      <c r="I16" s="53">
        <v>7.98</v>
      </c>
      <c r="J16" s="48" t="s">
        <v>38</v>
      </c>
      <c r="K16" s="49" t="s">
        <v>56</v>
      </c>
      <c r="L16" s="121">
        <v>70</v>
      </c>
      <c r="M16" s="54">
        <f t="shared" si="1"/>
        <v>558.6</v>
      </c>
      <c r="N16" s="55" t="s">
        <v>40</v>
      </c>
      <c r="O16" s="56">
        <v>21.5</v>
      </c>
      <c r="P16" s="76">
        <v>8.9499999999999993</v>
      </c>
      <c r="Q16" s="82">
        <v>7.3540000000000001</v>
      </c>
      <c r="R16" s="54">
        <f t="shared" si="2"/>
        <v>158.11099999999999</v>
      </c>
      <c r="S16" s="58">
        <f t="shared" si="3"/>
        <v>716.71100000000001</v>
      </c>
    </row>
    <row r="17" spans="2:19" ht="16.95" customHeight="1" thickBot="1" x14ac:dyDescent="0.35">
      <c r="B17" s="59"/>
      <c r="C17" s="60"/>
      <c r="D17" s="114"/>
      <c r="E17" s="62"/>
      <c r="F17" s="63"/>
      <c r="G17" s="69"/>
      <c r="H17" s="61"/>
      <c r="I17" s="65"/>
      <c r="J17" s="60"/>
      <c r="K17" s="61"/>
      <c r="L17" s="119"/>
      <c r="M17" s="66"/>
      <c r="N17" s="67"/>
      <c r="O17" s="68"/>
      <c r="P17" s="69"/>
      <c r="Q17" s="83"/>
      <c r="R17" s="66"/>
      <c r="S17" s="71"/>
    </row>
    <row r="18" spans="2:19" ht="16.95" customHeight="1" thickBot="1" x14ac:dyDescent="0.35">
      <c r="B18" s="84">
        <v>12</v>
      </c>
      <c r="C18" s="85" t="s">
        <v>57</v>
      </c>
      <c r="D18" s="115" t="s">
        <v>58</v>
      </c>
      <c r="E18" s="87" t="s">
        <v>36</v>
      </c>
      <c r="F18" s="88" t="s">
        <v>59</v>
      </c>
      <c r="G18" s="125">
        <f t="shared" si="0"/>
        <v>5.0117647058823524E-2</v>
      </c>
      <c r="H18" s="86">
        <v>170</v>
      </c>
      <c r="I18" s="90">
        <v>8.52</v>
      </c>
      <c r="J18" s="90" t="s">
        <v>38</v>
      </c>
      <c r="K18" s="86" t="s">
        <v>60</v>
      </c>
      <c r="L18" s="122">
        <v>70</v>
      </c>
      <c r="M18" s="91">
        <f t="shared" si="1"/>
        <v>596.4</v>
      </c>
      <c r="N18" s="92" t="s">
        <v>40</v>
      </c>
      <c r="O18" s="93">
        <v>21.5</v>
      </c>
      <c r="P18" s="86">
        <v>16.02</v>
      </c>
      <c r="Q18" s="89">
        <v>14.316000000000001</v>
      </c>
      <c r="R18" s="91">
        <f t="shared" si="2"/>
        <v>307.79400000000004</v>
      </c>
      <c r="S18" s="94">
        <f t="shared" si="3"/>
        <v>904.19399999999996</v>
      </c>
    </row>
    <row r="19" spans="2:19" ht="16.95" customHeight="1" x14ac:dyDescent="0.3">
      <c r="B19" s="95">
        <f>SUBTOTAL(103,Table4[Sr])</f>
        <v>12</v>
      </c>
      <c r="C19" s="96"/>
      <c r="D19" s="97"/>
      <c r="E19" s="98"/>
      <c r="F19" s="97"/>
      <c r="G19" s="97"/>
      <c r="H19" s="97">
        <f>SUBTOTAL(109,Table4[No.Pcs])</f>
        <v>778</v>
      </c>
      <c r="I19" s="99">
        <f>SUBTOTAL(109,Table4[Diam Cts])</f>
        <v>71.289999999999992</v>
      </c>
      <c r="J19" s="96"/>
      <c r="K19" s="97" t="s">
        <v>63</v>
      </c>
      <c r="L19" s="119">
        <f>Table4[[#Totals],[Diam Total]]/Table4[[#Totals],[Diam Cts]]</f>
        <v>69.082339739093854</v>
      </c>
      <c r="M19" s="100">
        <f>SUBTOTAL(109,Table4[Diam Total])</f>
        <v>4924.88</v>
      </c>
      <c r="N19" s="101"/>
      <c r="O19" s="96"/>
      <c r="P19" s="102">
        <f>SUBTOTAL(109,Table4[Gross Gm])</f>
        <v>90.05</v>
      </c>
      <c r="Q19" s="103">
        <f>SUBTOTAL(109,Table4[Net Gm])</f>
        <v>75.792000000000002</v>
      </c>
      <c r="R19" s="100">
        <f>SUBTOTAL(109,Table4[Metal Total])</f>
        <v>1629.528</v>
      </c>
      <c r="S19" s="71">
        <f>SUBTOTAL(109,Table4[Total Amt $])</f>
        <v>6554.4080000000013</v>
      </c>
    </row>
    <row r="20" spans="2:19" ht="16.95" customHeight="1" x14ac:dyDescent="0.3">
      <c r="B20" s="104"/>
      <c r="C20" s="104"/>
      <c r="D20" s="104"/>
      <c r="E20" s="104"/>
      <c r="F20" s="104"/>
      <c r="G20" s="105"/>
      <c r="H20" s="106"/>
      <c r="I20" s="104"/>
      <c r="J20" s="107"/>
      <c r="K20" s="104"/>
      <c r="L20" s="104"/>
      <c r="M20" s="108">
        <v>1</v>
      </c>
      <c r="N20" s="108"/>
      <c r="O20" s="109"/>
      <c r="P20" s="110"/>
      <c r="Q20" s="110"/>
      <c r="R20" s="108">
        <v>2</v>
      </c>
      <c r="S20" s="109" t="s">
        <v>65</v>
      </c>
    </row>
    <row r="21" spans="2:19" ht="16.95" customHeight="1" x14ac:dyDescent="0.3">
      <c r="R21" s="16" t="s">
        <v>64</v>
      </c>
      <c r="S21" s="123">
        <f>Table4[[#Totals],[Total Amt $]]*3.6725</f>
        <v>24071.063380000003</v>
      </c>
    </row>
  </sheetData>
  <mergeCells count="1">
    <mergeCell ref="B2:S2"/>
  </mergeCells>
  <pageMargins left="0.7" right="0.7" top="0.75" bottom="0.75" header="0.3" footer="0.3"/>
  <pageSetup paperSize="9" scale="84" orientation="landscape" r:id="rId1"/>
  <ignoredErrors>
    <ignoredError sqref="G18 G4:G6 G8:G13 G15:G16" unlockedFormula="1"/>
  </ignoredErrors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Loose</vt:lpstr>
      <vt:lpstr>Tennis Brc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Antonia Star-Viraj Shah</dc:creator>
  <cp:lastModifiedBy>Antonia Star-Viraj Shah</cp:lastModifiedBy>
  <cp:lastPrinted>2026-06-12T11:34:42Z</cp:lastPrinted>
  <dcterms:created xsi:type="dcterms:W3CDTF">2026-06-11T12:18:55Z</dcterms:created>
  <dcterms:modified xsi:type="dcterms:W3CDTF">2026-07-10T07:35:07Z</dcterms:modified>
</cp:coreProperties>
</file>